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defaultThemeVersion="166925"/>
  <mc:AlternateContent xmlns:mc="http://schemas.openxmlformats.org/markup-compatibility/2006">
    <mc:Choice Requires="x15">
      <x15ac:absPath xmlns:x15ac="http://schemas.microsoft.com/office/spreadsheetml/2010/11/ac" url="https://alcaldiabogota-my.sharepoint.com/personal/eeavila_alcaldiabogota_gov_co/Documents/Documentos/Edidier/Laboral/Contratos/Aseo y Cafetería/Contrato nuevo/Ejecución/Facturación/2025/10 Octubre/Financiera/"/>
    </mc:Choice>
  </mc:AlternateContent>
  <xr:revisionPtr revIDLastSave="64" documentId="8_{AFB00814-6DCB-43F3-9909-E16AD3982B12}" xr6:coauthVersionLast="47" xr6:coauthVersionMax="47" xr10:uidLastSave="{3097BC4B-9651-4327-B477-6AD376EAB6FF}"/>
  <bookViews>
    <workbookView xWindow="28680" yWindow="-120" windowWidth="29040" windowHeight="15840" tabRatio="945" activeTab="1" xr2:uid="{00000000-000D-0000-FFFF-FFFF00000000}"/>
  </bookViews>
  <sheets>
    <sheet name="PRE FACTURA OCTUBRE" sheetId="1" r:id="rId1"/>
    <sheet name="INSUMOS" sheetId="51" r:id="rId2"/>
    <sheet name="TD INS" sheetId="57" r:id="rId3"/>
    <sheet name="DEFINITIVO" sheetId="58" r:id="rId4"/>
    <sheet name="MAQUINARIA" sheetId="52" r:id="rId5"/>
    <sheet name="TD MAQ" sheetId="59" r:id="rId6"/>
    <sheet name="SEDE 1" sheetId="9" r:id="rId7"/>
    <sheet name="SEDE 2" sheetId="27" r:id="rId8"/>
    <sheet name="SEDE 3" sheetId="28" r:id="rId9"/>
    <sheet name="SEDE 4" sheetId="29" r:id="rId10"/>
    <sheet name="SEDE 5" sheetId="30" r:id="rId11"/>
    <sheet name="SEDE 6" sheetId="31" r:id="rId12"/>
    <sheet name="SEDE 7" sheetId="32" r:id="rId13"/>
    <sheet name="SEDE 8" sheetId="33" r:id="rId14"/>
    <sheet name="SEDE 9" sheetId="34" r:id="rId15"/>
    <sheet name="SEDE 10" sheetId="35" r:id="rId16"/>
    <sheet name="SEDE 11" sheetId="36" r:id="rId17"/>
    <sheet name="SEDE 12" sheetId="37" r:id="rId18"/>
    <sheet name="SEDE 13" sheetId="38" r:id="rId19"/>
    <sheet name="SEDE 14" sheetId="39" r:id="rId20"/>
    <sheet name="SEDE 15" sheetId="40" r:id="rId21"/>
    <sheet name="SEDE 16" sheetId="41" r:id="rId22"/>
    <sheet name="SEDE 17" sheetId="42" r:id="rId23"/>
    <sheet name="SEDE 18" sheetId="43" r:id="rId24"/>
    <sheet name="SEDE 19" sheetId="44" r:id="rId25"/>
    <sheet name="SEDE 20" sheetId="45" r:id="rId26"/>
    <sheet name="SEDE 21" sheetId="46" r:id="rId27"/>
    <sheet name="SEDE 22" sheetId="47" r:id="rId28"/>
    <sheet name="SEDE 23" sheetId="48" r:id="rId29"/>
    <sheet name="SEDE 24" sheetId="49" r:id="rId30"/>
    <sheet name="SEDE 25" sheetId="50" r:id="rId31"/>
  </sheets>
  <definedNames>
    <definedName name="_xlnm._FilterDatabase" localSheetId="3" hidden="1">DEFINITIVO!$A$4:$AP$29</definedName>
    <definedName name="_xlnm._FilterDatabase" localSheetId="1" hidden="1">INSUMOS!$A$1:$BH$96</definedName>
    <definedName name="_xlnm._FilterDatabase" localSheetId="4" hidden="1">MAQUINARIA!$A$1:$BN$73</definedName>
  </definedNames>
  <calcPr calcId="191029"/>
  <pivotCaches>
    <pivotCache cacheId="0" r:id="rId32"/>
    <pivotCache cacheId="1" r:id="rId3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15" i="58" l="1"/>
  <c r="AU6" i="58"/>
  <c r="AU7" i="58"/>
  <c r="AU8" i="58"/>
  <c r="AU9" i="58"/>
  <c r="AU10" i="58"/>
  <c r="AU11" i="58"/>
  <c r="AU12" i="58"/>
  <c r="AU13" i="58"/>
  <c r="AU14" i="58"/>
  <c r="AU16" i="58"/>
  <c r="AU17" i="58"/>
  <c r="AU18" i="58"/>
  <c r="AU19" i="58"/>
  <c r="AU20" i="58"/>
  <c r="AU21" i="58"/>
  <c r="AU22" i="58"/>
  <c r="AU23" i="58"/>
  <c r="AU24" i="58"/>
  <c r="AU25" i="58"/>
  <c r="AU26" i="58"/>
  <c r="AU27" i="58"/>
  <c r="AU28" i="58"/>
  <c r="AU29" i="58"/>
  <c r="AU5" i="58"/>
  <c r="AV6" i="58"/>
  <c r="AJ34" i="58" l="1"/>
  <c r="AM34" i="58"/>
  <c r="AT6" i="58" l="1"/>
  <c r="AT8" i="58"/>
  <c r="AT9" i="58"/>
  <c r="AT10" i="58"/>
  <c r="AT11" i="58"/>
  <c r="AT12" i="58"/>
  <c r="AT13" i="58"/>
  <c r="AT14" i="58"/>
  <c r="AT15" i="58"/>
  <c r="AT16" i="58"/>
  <c r="AT17" i="58"/>
  <c r="AT18" i="58"/>
  <c r="AT19" i="58"/>
  <c r="AT20" i="58"/>
  <c r="AT21" i="58"/>
  <c r="AT22" i="58"/>
  <c r="AT23" i="58"/>
  <c r="AT24" i="58"/>
  <c r="AT25" i="58"/>
  <c r="AT26" i="58"/>
  <c r="AT27" i="58"/>
  <c r="AT28" i="58"/>
  <c r="AT29" i="58"/>
  <c r="AT5" i="58"/>
  <c r="AE7" i="58"/>
  <c r="AT7" i="58" s="1"/>
  <c r="K4" i="35"/>
  <c r="H4" i="35"/>
  <c r="N4" i="35" s="1"/>
  <c r="AQ30" i="58"/>
  <c r="AQ3" i="58" s="1"/>
  <c r="AR30" i="58"/>
  <c r="AR3" i="58" s="1"/>
  <c r="AS30" i="58"/>
  <c r="AS3" i="58" s="1"/>
  <c r="C30" i="58"/>
  <c r="C3" i="58" s="1"/>
  <c r="D30" i="58"/>
  <c r="D3" i="58" s="1"/>
  <c r="E30" i="58"/>
  <c r="E3" i="58" s="1"/>
  <c r="F30" i="58"/>
  <c r="G30" i="58"/>
  <c r="G3" i="58" s="1"/>
  <c r="H30" i="58"/>
  <c r="H3" i="58" s="1"/>
  <c r="I30" i="58"/>
  <c r="I3" i="58" s="1"/>
  <c r="J30" i="58"/>
  <c r="J3" i="58" s="1"/>
  <c r="K30" i="58"/>
  <c r="K3" i="58" s="1"/>
  <c r="L30" i="58"/>
  <c r="L3" i="58" s="1"/>
  <c r="M30" i="58"/>
  <c r="M3" i="58" s="1"/>
  <c r="N30" i="58"/>
  <c r="N3" i="58" s="1"/>
  <c r="O30" i="58"/>
  <c r="O3" i="58" s="1"/>
  <c r="P30" i="58"/>
  <c r="P3" i="58" s="1"/>
  <c r="Q30" i="58"/>
  <c r="Q3" i="58" s="1"/>
  <c r="R30" i="58"/>
  <c r="R3" i="58" s="1"/>
  <c r="S30" i="58"/>
  <c r="S3" i="58" s="1"/>
  <c r="T30" i="58"/>
  <c r="T3" i="58" s="1"/>
  <c r="U30" i="58"/>
  <c r="U3" i="58" s="1"/>
  <c r="W30" i="58"/>
  <c r="X30" i="58"/>
  <c r="X3" i="58" s="1"/>
  <c r="Y30" i="58"/>
  <c r="Y3" i="58" s="1"/>
  <c r="Z30" i="58"/>
  <c r="Z3" i="58" s="1"/>
  <c r="AA30" i="58"/>
  <c r="AA3" i="58" s="1"/>
  <c r="AB30" i="58"/>
  <c r="AB3" i="58" s="1"/>
  <c r="AC30" i="58"/>
  <c r="AC3" i="58" s="1"/>
  <c r="AD30" i="58"/>
  <c r="AE30" i="58"/>
  <c r="AE3" i="58" s="1"/>
  <c r="AF30" i="58"/>
  <c r="AF3" i="58" s="1"/>
  <c r="AG30" i="58"/>
  <c r="AG3" i="58" s="1"/>
  <c r="AH30" i="58"/>
  <c r="AH3" i="58" s="1"/>
  <c r="AI30" i="58"/>
  <c r="AI3" i="58" s="1"/>
  <c r="AJ30" i="58"/>
  <c r="AK30" i="58"/>
  <c r="AK3" i="58" s="1"/>
  <c r="AL30" i="58"/>
  <c r="AN30" i="58"/>
  <c r="AN3" i="58" s="1"/>
  <c r="AO30" i="58"/>
  <c r="AO3" i="58" s="1"/>
  <c r="F3" i="58"/>
  <c r="W3" i="58"/>
  <c r="AM30" i="58"/>
  <c r="AP30" i="58"/>
  <c r="AP3" i="58" s="1"/>
  <c r="AJ3" i="58" l="1"/>
  <c r="AJ33" i="58"/>
  <c r="AM3" i="58"/>
  <c r="AM33" i="58"/>
  <c r="AD3" i="58"/>
  <c r="AD34" i="58"/>
  <c r="AL3" i="58"/>
  <c r="AL33" i="58"/>
  <c r="V30" i="58"/>
  <c r="V3" i="58" s="1"/>
  <c r="N23" i="1" l="1"/>
  <c r="K16" i="1"/>
  <c r="H16" i="1"/>
  <c r="N16" i="1" s="1"/>
  <c r="K11" i="1"/>
  <c r="H11" i="1"/>
  <c r="N11" i="1" s="1"/>
  <c r="N5" i="50"/>
  <c r="N5" i="49"/>
  <c r="N6" i="48"/>
  <c r="N5" i="47"/>
  <c r="N6" i="46"/>
  <c r="N7" i="45"/>
  <c r="N7" i="44"/>
  <c r="N8" i="43"/>
  <c r="N8" i="42"/>
  <c r="N5" i="42"/>
  <c r="N6" i="41"/>
  <c r="N5" i="40"/>
  <c r="N7" i="39"/>
  <c r="N5" i="38"/>
  <c r="N5" i="37"/>
  <c r="N8" i="36"/>
  <c r="N10" i="35"/>
  <c r="N9" i="35"/>
  <c r="O9" i="35" s="1"/>
  <c r="N7" i="34"/>
  <c r="N7" i="33"/>
  <c r="N6" i="32"/>
  <c r="N8" i="31"/>
  <c r="N8" i="30"/>
  <c r="K5" i="29"/>
  <c r="I5" i="29"/>
  <c r="N8" i="28"/>
  <c r="N11" i="27"/>
  <c r="O11" i="27" s="1"/>
  <c r="N14" i="9"/>
  <c r="O14" i="9" s="1"/>
  <c r="N72" i="52"/>
  <c r="AJ72" i="52" s="1"/>
  <c r="N71" i="52"/>
  <c r="BJ71" i="52" s="1"/>
  <c r="N70" i="52"/>
  <c r="AV70" i="52" s="1"/>
  <c r="N69" i="52"/>
  <c r="BB69" i="52" s="1"/>
  <c r="N68" i="52"/>
  <c r="N67" i="52"/>
  <c r="BJ67" i="52" s="1"/>
  <c r="N66" i="52"/>
  <c r="AL66" i="52" s="1"/>
  <c r="N65" i="52"/>
  <c r="BB65" i="52" s="1"/>
  <c r="N64" i="52"/>
  <c r="AT64" i="52" s="1"/>
  <c r="N63" i="52"/>
  <c r="BJ63" i="52" s="1"/>
  <c r="N62" i="52"/>
  <c r="AZ62" i="52" s="1"/>
  <c r="N61" i="52"/>
  <c r="BB61" i="52" s="1"/>
  <c r="N60" i="52"/>
  <c r="AN60" i="52" s="1"/>
  <c r="N59" i="52"/>
  <c r="AF59" i="52" s="1"/>
  <c r="N58" i="52"/>
  <c r="AZ58" i="52" s="1"/>
  <c r="N57" i="52"/>
  <c r="BB57" i="52" s="1"/>
  <c r="N56" i="52"/>
  <c r="AR56" i="52" s="1"/>
  <c r="N55" i="52"/>
  <c r="BJ55" i="52" s="1"/>
  <c r="N54" i="52"/>
  <c r="V54" i="52" s="1"/>
  <c r="N53" i="52"/>
  <c r="BJ53" i="52" s="1"/>
  <c r="N52" i="52"/>
  <c r="AR52" i="52" s="1"/>
  <c r="N51" i="52"/>
  <c r="BD51" i="52" s="1"/>
  <c r="N50" i="52"/>
  <c r="BJ50" i="52" s="1"/>
  <c r="N49" i="52"/>
  <c r="AX49" i="52" s="1"/>
  <c r="N48" i="52"/>
  <c r="Z47" i="52"/>
  <c r="N47" i="52"/>
  <c r="BJ47" i="52" s="1"/>
  <c r="N46" i="52"/>
  <c r="N45" i="52"/>
  <c r="BJ45" i="52" s="1"/>
  <c r="N44" i="52"/>
  <c r="BF44" i="52" s="1"/>
  <c r="N43" i="52"/>
  <c r="N42" i="52"/>
  <c r="AZ42" i="52" s="1"/>
  <c r="N41" i="52"/>
  <c r="AX41" i="52" s="1"/>
  <c r="N40" i="52"/>
  <c r="AV40" i="52" s="1"/>
  <c r="N39" i="52"/>
  <c r="N38" i="52"/>
  <c r="BJ38" i="52" s="1"/>
  <c r="N37" i="52"/>
  <c r="BH37" i="52" s="1"/>
  <c r="N36" i="52"/>
  <c r="AP36" i="52" s="1"/>
  <c r="N35" i="52"/>
  <c r="AV35" i="52" s="1"/>
  <c r="N34" i="52"/>
  <c r="N33" i="52"/>
  <c r="AD33" i="52" s="1"/>
  <c r="N32" i="52"/>
  <c r="BB32" i="52" s="1"/>
  <c r="N31" i="52"/>
  <c r="BH31" i="52" s="1"/>
  <c r="N30" i="52"/>
  <c r="AL30" i="52" s="1"/>
  <c r="N29" i="52"/>
  <c r="AJ29" i="52" s="1"/>
  <c r="AX28" i="52"/>
  <c r="P28" i="52"/>
  <c r="N28" i="52"/>
  <c r="BL28" i="52" s="1"/>
  <c r="N27" i="52"/>
  <c r="BJ27" i="52" s="1"/>
  <c r="N26" i="52"/>
  <c r="AD26" i="52" s="1"/>
  <c r="N25" i="52"/>
  <c r="BL25" i="52" s="1"/>
  <c r="N24" i="52"/>
  <c r="BD24" i="52" s="1"/>
  <c r="N23" i="52"/>
  <c r="BJ23" i="52" s="1"/>
  <c r="N22" i="52"/>
  <c r="AT22" i="52" s="1"/>
  <c r="N21" i="52"/>
  <c r="BF21" i="52" s="1"/>
  <c r="N20" i="52"/>
  <c r="AZ20" i="52" s="1"/>
  <c r="N19" i="52"/>
  <c r="AR19" i="52" s="1"/>
  <c r="BB18" i="52"/>
  <c r="N18" i="52"/>
  <c r="AX18" i="52" s="1"/>
  <c r="N17" i="52"/>
  <c r="AX17" i="52" s="1"/>
  <c r="N16" i="52"/>
  <c r="AV16" i="52" s="1"/>
  <c r="N15" i="52"/>
  <c r="X15" i="52" s="1"/>
  <c r="N14" i="52"/>
  <c r="Z14" i="52" s="1"/>
  <c r="N13" i="52"/>
  <c r="AT13" i="52" s="1"/>
  <c r="N12" i="52"/>
  <c r="AL12" i="52" s="1"/>
  <c r="N11" i="52"/>
  <c r="N10" i="52"/>
  <c r="BL10" i="52" s="1"/>
  <c r="N9" i="52"/>
  <c r="BF9" i="52" s="1"/>
  <c r="N8" i="52"/>
  <c r="BF8" i="52" s="1"/>
  <c r="N7" i="52"/>
  <c r="BH7" i="52" s="1"/>
  <c r="N6" i="52"/>
  <c r="AV6" i="52" s="1"/>
  <c r="N5" i="52"/>
  <c r="AH5" i="52" s="1"/>
  <c r="N4" i="52"/>
  <c r="N3" i="52"/>
  <c r="BJ3" i="52" s="1"/>
  <c r="N2" i="52"/>
  <c r="AV2" i="52" s="1"/>
  <c r="N6" i="50"/>
  <c r="N4" i="50"/>
  <c r="N6" i="49"/>
  <c r="N4" i="49"/>
  <c r="O5" i="49" s="1"/>
  <c r="N7" i="48"/>
  <c r="N5" i="48"/>
  <c r="O6" i="48" s="1"/>
  <c r="N4" i="47"/>
  <c r="O5" i="47" s="1"/>
  <c r="N6" i="47"/>
  <c r="N7" i="46"/>
  <c r="N5" i="46"/>
  <c r="O6" i="46" s="1"/>
  <c r="N8" i="45"/>
  <c r="N6" i="45"/>
  <c r="O7" i="45" s="1"/>
  <c r="N8" i="44"/>
  <c r="N6" i="44"/>
  <c r="O7" i="44" s="1"/>
  <c r="N9" i="43"/>
  <c r="N7" i="43"/>
  <c r="N6" i="42"/>
  <c r="N4" i="42"/>
  <c r="O5" i="42" s="1"/>
  <c r="N7" i="41"/>
  <c r="N5" i="41"/>
  <c r="O6" i="41" s="1"/>
  <c r="N6" i="40"/>
  <c r="N4" i="40"/>
  <c r="O5" i="40" s="1"/>
  <c r="N8" i="39"/>
  <c r="N6" i="39"/>
  <c r="O7" i="39" s="1"/>
  <c r="N6" i="38"/>
  <c r="AH3" i="51"/>
  <c r="BG3" i="51" s="1"/>
  <c r="AH4" i="51"/>
  <c r="BG4" i="51" s="1"/>
  <c r="AH5" i="51"/>
  <c r="BG5" i="51" s="1"/>
  <c r="AH6" i="51"/>
  <c r="BG6" i="51" s="1"/>
  <c r="AH7" i="51"/>
  <c r="BG7" i="51" s="1"/>
  <c r="AH8" i="51"/>
  <c r="BG8" i="51" s="1"/>
  <c r="AH9" i="51"/>
  <c r="BG9" i="51" s="1"/>
  <c r="AH10" i="51"/>
  <c r="BG10" i="51" s="1"/>
  <c r="AH11" i="51"/>
  <c r="BG11" i="51" s="1"/>
  <c r="AH12" i="51"/>
  <c r="BG12" i="51" s="1"/>
  <c r="AH13" i="51"/>
  <c r="BG13" i="51" s="1"/>
  <c r="AH14" i="51"/>
  <c r="BG14" i="51" s="1"/>
  <c r="AH15" i="51"/>
  <c r="BG15" i="51" s="1"/>
  <c r="AH16" i="51"/>
  <c r="BG16" i="51" s="1"/>
  <c r="AH17" i="51"/>
  <c r="BG17" i="51" s="1"/>
  <c r="AH18" i="51"/>
  <c r="BG18" i="51" s="1"/>
  <c r="AH19" i="51"/>
  <c r="BG19" i="51" s="1"/>
  <c r="AH20" i="51"/>
  <c r="BG20" i="51" s="1"/>
  <c r="AH21" i="51"/>
  <c r="BG21" i="51" s="1"/>
  <c r="AH22" i="51"/>
  <c r="BG22" i="51" s="1"/>
  <c r="AH23" i="51"/>
  <c r="BG23" i="51" s="1"/>
  <c r="AH24" i="51"/>
  <c r="BG24" i="51" s="1"/>
  <c r="AH25" i="51"/>
  <c r="BG25" i="51" s="1"/>
  <c r="AH26" i="51"/>
  <c r="BG26" i="51" s="1"/>
  <c r="AH27" i="51"/>
  <c r="BG27" i="51" s="1"/>
  <c r="AH28" i="51"/>
  <c r="BG28" i="51" s="1"/>
  <c r="AH29" i="51"/>
  <c r="BG29" i="51" s="1"/>
  <c r="AH30" i="51"/>
  <c r="BG30" i="51" s="1"/>
  <c r="AH31" i="51"/>
  <c r="BG31" i="51" s="1"/>
  <c r="AH32" i="51"/>
  <c r="BG32" i="51" s="1"/>
  <c r="AH33" i="51"/>
  <c r="BG33" i="51" s="1"/>
  <c r="AH34" i="51"/>
  <c r="BG34" i="51" s="1"/>
  <c r="AH35" i="51"/>
  <c r="BG35" i="51" s="1"/>
  <c r="AH36" i="51"/>
  <c r="BG36" i="51" s="1"/>
  <c r="AH37" i="51"/>
  <c r="BG37" i="51" s="1"/>
  <c r="AH38" i="51"/>
  <c r="BG38" i="51" s="1"/>
  <c r="AH39" i="51"/>
  <c r="BG39" i="51" s="1"/>
  <c r="AH40" i="51"/>
  <c r="BG40" i="51" s="1"/>
  <c r="AH41" i="51"/>
  <c r="BG41" i="51" s="1"/>
  <c r="AH42" i="51"/>
  <c r="BG42" i="51" s="1"/>
  <c r="AH43" i="51"/>
  <c r="BG43" i="51" s="1"/>
  <c r="AH44" i="51"/>
  <c r="BG44" i="51" s="1"/>
  <c r="AH45" i="51"/>
  <c r="BG45" i="51" s="1"/>
  <c r="AH46" i="51"/>
  <c r="BG46" i="51" s="1"/>
  <c r="AH47" i="51"/>
  <c r="BG47" i="51" s="1"/>
  <c r="AH48" i="51"/>
  <c r="BG48" i="51" s="1"/>
  <c r="AH49" i="51"/>
  <c r="BG49" i="51" s="1"/>
  <c r="AH50" i="51"/>
  <c r="BG50" i="51" s="1"/>
  <c r="AH51" i="51"/>
  <c r="BG51" i="51" s="1"/>
  <c r="AH52" i="51"/>
  <c r="BG52" i="51" s="1"/>
  <c r="AH53" i="51"/>
  <c r="BG53" i="51" s="1"/>
  <c r="AH54" i="51"/>
  <c r="BG54" i="51" s="1"/>
  <c r="AH55" i="51"/>
  <c r="BG55" i="51" s="1"/>
  <c r="AH56" i="51"/>
  <c r="BG56" i="51" s="1"/>
  <c r="AH57" i="51"/>
  <c r="BG57" i="51" s="1"/>
  <c r="AH58" i="51"/>
  <c r="BG58" i="51" s="1"/>
  <c r="AH59" i="51"/>
  <c r="BG59" i="51" s="1"/>
  <c r="AH60" i="51"/>
  <c r="BG60" i="51" s="1"/>
  <c r="AH61" i="51"/>
  <c r="BG61" i="51" s="1"/>
  <c r="AH62" i="51"/>
  <c r="BG62" i="51" s="1"/>
  <c r="AH63" i="51"/>
  <c r="BG63" i="51" s="1"/>
  <c r="AH64" i="51"/>
  <c r="BG64" i="51" s="1"/>
  <c r="AH65" i="51"/>
  <c r="BG65" i="51" s="1"/>
  <c r="AH66" i="51"/>
  <c r="BG66" i="51" s="1"/>
  <c r="AH67" i="51"/>
  <c r="BG67" i="51" s="1"/>
  <c r="AH68" i="51"/>
  <c r="BG68" i="51" s="1"/>
  <c r="AH69" i="51"/>
  <c r="BG69" i="51" s="1"/>
  <c r="AH70" i="51"/>
  <c r="BG70" i="51" s="1"/>
  <c r="AH71" i="51"/>
  <c r="BG71" i="51" s="1"/>
  <c r="AH72" i="51"/>
  <c r="BG72" i="51" s="1"/>
  <c r="AH73" i="51"/>
  <c r="BG73" i="51" s="1"/>
  <c r="AH74" i="51"/>
  <c r="BG74" i="51" s="1"/>
  <c r="AH75" i="51"/>
  <c r="BG75" i="51" s="1"/>
  <c r="AH76" i="51"/>
  <c r="BG76" i="51" s="1"/>
  <c r="AH77" i="51"/>
  <c r="BG77" i="51" s="1"/>
  <c r="AH78" i="51"/>
  <c r="BG78" i="51" s="1"/>
  <c r="AH79" i="51"/>
  <c r="BG79" i="51" s="1"/>
  <c r="AH80" i="51"/>
  <c r="BG80" i="51" s="1"/>
  <c r="AH81" i="51"/>
  <c r="BG81" i="51" s="1"/>
  <c r="AH82" i="51"/>
  <c r="BG82" i="51" s="1"/>
  <c r="AH83" i="51"/>
  <c r="BG83" i="51" s="1"/>
  <c r="AH84" i="51"/>
  <c r="BG84" i="51" s="1"/>
  <c r="AH85" i="51"/>
  <c r="BG85" i="51" s="1"/>
  <c r="AH86" i="51"/>
  <c r="BG86" i="51" s="1"/>
  <c r="AH87" i="51"/>
  <c r="BG87" i="51" s="1"/>
  <c r="AH88" i="51"/>
  <c r="BG88" i="51" s="1"/>
  <c r="AH89" i="51"/>
  <c r="BG89" i="51" s="1"/>
  <c r="AH90" i="51"/>
  <c r="BG90" i="51" s="1"/>
  <c r="AH91" i="51"/>
  <c r="BG91" i="51" s="1"/>
  <c r="AH92" i="51"/>
  <c r="BG92" i="51" s="1"/>
  <c r="AH93" i="51"/>
  <c r="BG93" i="51" s="1"/>
  <c r="AH94" i="51"/>
  <c r="BG94" i="51" s="1"/>
  <c r="AH95" i="51"/>
  <c r="BG95" i="51" s="1"/>
  <c r="AH2" i="51"/>
  <c r="BG2" i="51" s="1"/>
  <c r="N4" i="38"/>
  <c r="O5" i="38" s="1"/>
  <c r="N6" i="37"/>
  <c r="N4" i="37"/>
  <c r="O5" i="37" s="1"/>
  <c r="N9" i="36"/>
  <c r="N7" i="36"/>
  <c r="N8" i="34"/>
  <c r="N6" i="34"/>
  <c r="O7" i="34" s="1"/>
  <c r="N8" i="33"/>
  <c r="N6" i="33"/>
  <c r="O7" i="33" s="1"/>
  <c r="N7" i="32"/>
  <c r="N5" i="32"/>
  <c r="O6" i="32" s="1"/>
  <c r="N7" i="31"/>
  <c r="O8" i="31" s="1"/>
  <c r="N7" i="30"/>
  <c r="N6" i="29"/>
  <c r="N4" i="29"/>
  <c r="N9" i="28"/>
  <c r="N7" i="28"/>
  <c r="O8" i="28" s="1"/>
  <c r="BE96" i="51"/>
  <c r="BC96" i="51"/>
  <c r="AW96" i="51"/>
  <c r="AU96" i="51"/>
  <c r="AO96" i="51"/>
  <c r="AM96" i="51"/>
  <c r="AG96" i="51"/>
  <c r="AE96" i="51"/>
  <c r="Y96" i="51"/>
  <c r="W96" i="51"/>
  <c r="Q96" i="51"/>
  <c r="O96" i="51"/>
  <c r="I96" i="51"/>
  <c r="K3" i="50"/>
  <c r="H3" i="50"/>
  <c r="N3" i="50" s="1"/>
  <c r="K3" i="49"/>
  <c r="H3" i="49"/>
  <c r="N3" i="49" s="1"/>
  <c r="N4" i="48"/>
  <c r="K4" i="48"/>
  <c r="H4" i="48"/>
  <c r="K3" i="48"/>
  <c r="H3" i="48"/>
  <c r="N3" i="48" s="1"/>
  <c r="O4" i="48" s="1"/>
  <c r="K3" i="47"/>
  <c r="H3" i="47"/>
  <c r="N3" i="47" s="1"/>
  <c r="K4" i="46"/>
  <c r="H4" i="46"/>
  <c r="N4" i="46" s="1"/>
  <c r="K3" i="46"/>
  <c r="H3" i="46"/>
  <c r="N3" i="46" s="1"/>
  <c r="N5" i="45"/>
  <c r="K5" i="45"/>
  <c r="H5" i="45"/>
  <c r="K4" i="45"/>
  <c r="H4" i="45"/>
  <c r="N4" i="45" s="1"/>
  <c r="K3" i="45"/>
  <c r="H3" i="45"/>
  <c r="N3" i="45" s="1"/>
  <c r="K5" i="44"/>
  <c r="H5" i="44"/>
  <c r="N5" i="44" s="1"/>
  <c r="K4" i="44"/>
  <c r="H4" i="44"/>
  <c r="N4" i="44" s="1"/>
  <c r="K3" i="44"/>
  <c r="H3" i="44"/>
  <c r="N3" i="44" s="1"/>
  <c r="K6" i="43"/>
  <c r="H6" i="43"/>
  <c r="N6" i="43" s="1"/>
  <c r="K5" i="43"/>
  <c r="H5" i="43"/>
  <c r="N5" i="43" s="1"/>
  <c r="K4" i="43"/>
  <c r="H4" i="43"/>
  <c r="N4" i="43" s="1"/>
  <c r="K3" i="43"/>
  <c r="H3" i="43"/>
  <c r="N3" i="43" s="1"/>
  <c r="K3" i="42"/>
  <c r="H3" i="42"/>
  <c r="N3" i="42" s="1"/>
  <c r="O3" i="42" s="1"/>
  <c r="K4" i="41"/>
  <c r="H4" i="41"/>
  <c r="N4" i="41" s="1"/>
  <c r="K3" i="41"/>
  <c r="H3" i="41"/>
  <c r="N3" i="41" s="1"/>
  <c r="K3" i="40"/>
  <c r="H3" i="40"/>
  <c r="N3" i="40" s="1"/>
  <c r="K4" i="39"/>
  <c r="H4" i="39"/>
  <c r="N4" i="39" s="1"/>
  <c r="K5" i="39"/>
  <c r="H5" i="39"/>
  <c r="N5" i="39" s="1"/>
  <c r="K3" i="39"/>
  <c r="H3" i="39"/>
  <c r="N3" i="39" s="1"/>
  <c r="K3" i="38"/>
  <c r="H3" i="38"/>
  <c r="N3" i="38" s="1"/>
  <c r="K3" i="37"/>
  <c r="H3" i="37"/>
  <c r="N3" i="37" s="1"/>
  <c r="N6" i="36"/>
  <c r="K6" i="36"/>
  <c r="H6" i="36"/>
  <c r="K5" i="36"/>
  <c r="H5" i="36"/>
  <c r="N5" i="36" s="1"/>
  <c r="K4" i="36"/>
  <c r="H4" i="36"/>
  <c r="N4" i="36" s="1"/>
  <c r="K3" i="36"/>
  <c r="H3" i="36"/>
  <c r="N3" i="36" s="1"/>
  <c r="K7" i="35"/>
  <c r="H7" i="35"/>
  <c r="N7" i="35" s="1"/>
  <c r="K6" i="35"/>
  <c r="H6" i="35"/>
  <c r="N6" i="35" s="1"/>
  <c r="K5" i="35"/>
  <c r="H5" i="35"/>
  <c r="N5" i="35" s="1"/>
  <c r="K3" i="35"/>
  <c r="H3" i="35"/>
  <c r="N3" i="35" s="1"/>
  <c r="K5" i="34"/>
  <c r="H5" i="34"/>
  <c r="N5" i="34" s="1"/>
  <c r="K4" i="34"/>
  <c r="H4" i="34"/>
  <c r="N4" i="34" s="1"/>
  <c r="K3" i="34"/>
  <c r="H3" i="34"/>
  <c r="N3" i="34" s="1"/>
  <c r="K5" i="33"/>
  <c r="H5" i="33"/>
  <c r="N5" i="33" s="1"/>
  <c r="K4" i="33"/>
  <c r="H4" i="33"/>
  <c r="N4" i="33" s="1"/>
  <c r="K3" i="33"/>
  <c r="H3" i="33"/>
  <c r="N3" i="33" s="1"/>
  <c r="K4" i="32"/>
  <c r="H4" i="32"/>
  <c r="N4" i="32" s="1"/>
  <c r="K3" i="32"/>
  <c r="H3" i="32"/>
  <c r="N3" i="32" s="1"/>
  <c r="N9" i="31"/>
  <c r="K6" i="31"/>
  <c r="H6" i="31"/>
  <c r="N6" i="31" s="1"/>
  <c r="N5" i="31"/>
  <c r="K5" i="31"/>
  <c r="H5" i="31"/>
  <c r="K4" i="31"/>
  <c r="H4" i="31"/>
  <c r="N4" i="31" s="1"/>
  <c r="K3" i="31"/>
  <c r="H3" i="31"/>
  <c r="N3" i="31" s="1"/>
  <c r="N9" i="30"/>
  <c r="K6" i="30"/>
  <c r="H6" i="30"/>
  <c r="N6" i="30" s="1"/>
  <c r="K5" i="30"/>
  <c r="H5" i="30"/>
  <c r="N5" i="30" s="1"/>
  <c r="K4" i="30"/>
  <c r="H4" i="30"/>
  <c r="N4" i="30" s="1"/>
  <c r="K3" i="30"/>
  <c r="H3" i="30"/>
  <c r="N3" i="30" s="1"/>
  <c r="K3" i="29"/>
  <c r="H3" i="29"/>
  <c r="N3" i="29" s="1"/>
  <c r="O3" i="29" s="1"/>
  <c r="K6" i="28"/>
  <c r="H6" i="28"/>
  <c r="N6" i="28" s="1"/>
  <c r="K5" i="28"/>
  <c r="H5" i="28"/>
  <c r="N5" i="28" s="1"/>
  <c r="K4" i="28"/>
  <c r="H4" i="28"/>
  <c r="N4" i="28" s="1"/>
  <c r="K3" i="28"/>
  <c r="H3" i="28"/>
  <c r="N3" i="28" s="1"/>
  <c r="H4" i="27"/>
  <c r="N4" i="27" s="1"/>
  <c r="K4" i="27"/>
  <c r="H5" i="27"/>
  <c r="N5" i="27" s="1"/>
  <c r="K5" i="27"/>
  <c r="H6" i="27"/>
  <c r="N6" i="27" s="1"/>
  <c r="K6" i="27"/>
  <c r="N12" i="27"/>
  <c r="K9" i="27"/>
  <c r="H9" i="27"/>
  <c r="N9" i="27" s="1"/>
  <c r="K8" i="27"/>
  <c r="H8" i="27"/>
  <c r="N8" i="27" s="1"/>
  <c r="K7" i="27"/>
  <c r="H7" i="27"/>
  <c r="N7" i="27" s="1"/>
  <c r="K3" i="27"/>
  <c r="H3" i="27"/>
  <c r="N3" i="27" s="1"/>
  <c r="N15" i="9"/>
  <c r="N12" i="9"/>
  <c r="K12" i="9"/>
  <c r="H12" i="9"/>
  <c r="K11" i="9"/>
  <c r="H11" i="9"/>
  <c r="N11" i="9" s="1"/>
  <c r="K10" i="9"/>
  <c r="H10" i="9"/>
  <c r="N10" i="9" s="1"/>
  <c r="K9" i="9"/>
  <c r="H9" i="9"/>
  <c r="N9" i="9" s="1"/>
  <c r="K8" i="9"/>
  <c r="H8" i="9"/>
  <c r="N8" i="9" s="1"/>
  <c r="K7" i="9"/>
  <c r="H7" i="9"/>
  <c r="N7" i="9" s="1"/>
  <c r="K6" i="9"/>
  <c r="H6" i="9"/>
  <c r="N6" i="9" s="1"/>
  <c r="K5" i="9"/>
  <c r="H5" i="9"/>
  <c r="N5" i="9" s="1"/>
  <c r="K4" i="9"/>
  <c r="H4" i="9"/>
  <c r="N4" i="9" s="1"/>
  <c r="K3" i="9"/>
  <c r="H3" i="9"/>
  <c r="N3" i="9" s="1"/>
  <c r="N8" i="38" l="1"/>
  <c r="O3" i="38"/>
  <c r="N9" i="41"/>
  <c r="N11" i="41" s="1"/>
  <c r="O4" i="41"/>
  <c r="O6" i="36"/>
  <c r="N11" i="36"/>
  <c r="N11" i="31"/>
  <c r="N13" i="31" s="1"/>
  <c r="O6" i="31"/>
  <c r="N10" i="33"/>
  <c r="O5" i="33"/>
  <c r="AB3" i="52"/>
  <c r="Z63" i="52"/>
  <c r="N8" i="40"/>
  <c r="O3" i="40"/>
  <c r="N10" i="45"/>
  <c r="N12" i="45" s="1"/>
  <c r="O5" i="45"/>
  <c r="N9" i="46"/>
  <c r="O4" i="46"/>
  <c r="O6" i="43"/>
  <c r="O8" i="30"/>
  <c r="O8" i="36"/>
  <c r="R45" i="52"/>
  <c r="N11" i="30"/>
  <c r="O6" i="30"/>
  <c r="O5" i="39"/>
  <c r="O5" i="44"/>
  <c r="R12" i="52"/>
  <c r="AB25" i="52"/>
  <c r="N9" i="32"/>
  <c r="O4" i="32"/>
  <c r="O7" i="35"/>
  <c r="O5" i="50"/>
  <c r="BL6" i="52"/>
  <c r="R53" i="52"/>
  <c r="O12" i="9"/>
  <c r="N8" i="47"/>
  <c r="O3" i="47"/>
  <c r="N8" i="49"/>
  <c r="N10" i="49" s="1"/>
  <c r="O3" i="49"/>
  <c r="AV20" i="52"/>
  <c r="N8" i="50"/>
  <c r="O3" i="50"/>
  <c r="O9" i="27"/>
  <c r="O6" i="28"/>
  <c r="O5" i="34"/>
  <c r="N8" i="37"/>
  <c r="N9" i="37" s="1"/>
  <c r="O3" i="37"/>
  <c r="O8" i="43"/>
  <c r="AT30" i="58"/>
  <c r="AZ41" i="52"/>
  <c r="AZ52" i="52"/>
  <c r="T62" i="52"/>
  <c r="AF65" i="52"/>
  <c r="V69" i="52"/>
  <c r="BB41" i="52"/>
  <c r="X62" i="52"/>
  <c r="AV9" i="52"/>
  <c r="AH30" i="52"/>
  <c r="V42" i="52"/>
  <c r="BB53" i="52"/>
  <c r="BB62" i="52"/>
  <c r="AD62" i="52"/>
  <c r="BL16" i="52"/>
  <c r="AL27" i="52"/>
  <c r="BF53" i="52"/>
  <c r="AR67" i="52"/>
  <c r="AJ22" i="52"/>
  <c r="AZ27" i="52"/>
  <c r="BF67" i="52"/>
  <c r="AT6" i="52"/>
  <c r="AD40" i="52"/>
  <c r="X54" i="52"/>
  <c r="AH96" i="51"/>
  <c r="H4" i="38" s="1"/>
  <c r="AX71" i="52"/>
  <c r="P23" i="52"/>
  <c r="BD27" i="52"/>
  <c r="AP40" i="52"/>
  <c r="BD41" i="52"/>
  <c r="V45" i="52"/>
  <c r="BL47" i="52"/>
  <c r="R57" i="52"/>
  <c r="AL60" i="52"/>
  <c r="P71" i="52"/>
  <c r="BF71" i="52"/>
  <c r="Z16" i="52"/>
  <c r="X20" i="52"/>
  <c r="T23" i="52"/>
  <c r="X30" i="52"/>
  <c r="BB40" i="52"/>
  <c r="Z45" i="52"/>
  <c r="P53" i="52"/>
  <c r="X57" i="52"/>
  <c r="AR60" i="52"/>
  <c r="X71" i="52"/>
  <c r="BL71" i="52"/>
  <c r="Z8" i="52"/>
  <c r="AH23" i="52"/>
  <c r="AP45" i="52"/>
  <c r="Z57" i="52"/>
  <c r="Z71" i="52"/>
  <c r="AZ71" i="52"/>
  <c r="Z2" i="52"/>
  <c r="R6" i="52"/>
  <c r="BF12" i="52"/>
  <c r="AZ23" i="52"/>
  <c r="P27" i="52"/>
  <c r="R28" i="52"/>
  <c r="T41" i="52"/>
  <c r="AN42" i="52"/>
  <c r="BB45" i="52"/>
  <c r="V53" i="52"/>
  <c r="Z55" i="52"/>
  <c r="AN57" i="52"/>
  <c r="AF61" i="52"/>
  <c r="AV63" i="52"/>
  <c r="P67" i="52"/>
  <c r="AN69" i="52"/>
  <c r="AB71" i="52"/>
  <c r="AD2" i="52"/>
  <c r="AB6" i="52"/>
  <c r="AD9" i="52"/>
  <c r="AV17" i="52"/>
  <c r="BH21" i="52"/>
  <c r="BD23" i="52"/>
  <c r="T27" i="52"/>
  <c r="V28" i="52"/>
  <c r="X38" i="52"/>
  <c r="Z41" i="52"/>
  <c r="BF45" i="52"/>
  <c r="X50" i="52"/>
  <c r="AH53" i="52"/>
  <c r="BL55" i="52"/>
  <c r="BH57" i="52"/>
  <c r="AX63" i="52"/>
  <c r="AB67" i="52"/>
  <c r="AR69" i="52"/>
  <c r="AF71" i="52"/>
  <c r="BJ2" i="52"/>
  <c r="AP6" i="52"/>
  <c r="AR9" i="52"/>
  <c r="AD13" i="52"/>
  <c r="AJ27" i="52"/>
  <c r="AN28" i="52"/>
  <c r="AV32" i="52"/>
  <c r="AB41" i="52"/>
  <c r="AJ53" i="52"/>
  <c r="AJ67" i="52"/>
  <c r="BH69" i="52"/>
  <c r="AR71" i="52"/>
  <c r="AV10" i="52"/>
  <c r="AD36" i="52"/>
  <c r="AB2" i="52"/>
  <c r="Z3" i="52"/>
  <c r="AR6" i="52"/>
  <c r="X8" i="52"/>
  <c r="BJ9" i="52"/>
  <c r="AB13" i="52"/>
  <c r="BL13" i="52"/>
  <c r="AD20" i="52"/>
  <c r="AF22" i="52"/>
  <c r="V23" i="52"/>
  <c r="BF23" i="52"/>
  <c r="Z25" i="52"/>
  <c r="R27" i="52"/>
  <c r="BB27" i="52"/>
  <c r="X28" i="52"/>
  <c r="AF30" i="52"/>
  <c r="AT32" i="52"/>
  <c r="AX35" i="52"/>
  <c r="AX36" i="52"/>
  <c r="V38" i="52"/>
  <c r="R42" i="52"/>
  <c r="X45" i="52"/>
  <c r="BD45" i="52"/>
  <c r="X47" i="52"/>
  <c r="BH47" i="52"/>
  <c r="V50" i="52"/>
  <c r="AV52" i="52"/>
  <c r="X55" i="52"/>
  <c r="BF55" i="52"/>
  <c r="BB58" i="52"/>
  <c r="AB61" i="52"/>
  <c r="AR64" i="52"/>
  <c r="AB65" i="52"/>
  <c r="AP67" i="52"/>
  <c r="AV69" i="52"/>
  <c r="BB36" i="52"/>
  <c r="AZ64" i="52"/>
  <c r="AP2" i="52"/>
  <c r="AD3" i="52"/>
  <c r="V6" i="52"/>
  <c r="BB6" i="52"/>
  <c r="AB10" i="52"/>
  <c r="T12" i="52"/>
  <c r="AJ13" i="52"/>
  <c r="AX20" i="52"/>
  <c r="AZ22" i="52"/>
  <c r="AJ23" i="52"/>
  <c r="AB24" i="52"/>
  <c r="AH25" i="52"/>
  <c r="V27" i="52"/>
  <c r="BF27" i="52"/>
  <c r="AT28" i="52"/>
  <c r="AJ30" i="52"/>
  <c r="R36" i="52"/>
  <c r="BD36" i="52"/>
  <c r="AN38" i="52"/>
  <c r="AF40" i="52"/>
  <c r="AD41" i="52"/>
  <c r="AD42" i="52"/>
  <c r="AH44" i="52"/>
  <c r="AJ45" i="52"/>
  <c r="BH45" i="52"/>
  <c r="AB47" i="52"/>
  <c r="AN50" i="52"/>
  <c r="T52" i="52"/>
  <c r="BB52" i="52"/>
  <c r="AL53" i="52"/>
  <c r="AD54" i="52"/>
  <c r="AB55" i="52"/>
  <c r="AP57" i="52"/>
  <c r="AX61" i="52"/>
  <c r="BJ62" i="52"/>
  <c r="T64" i="52"/>
  <c r="BB64" i="52"/>
  <c r="AR65" i="52"/>
  <c r="T67" i="52"/>
  <c r="AV67" i="52"/>
  <c r="X69" i="52"/>
  <c r="BL69" i="52"/>
  <c r="AR2" i="52"/>
  <c r="X6" i="52"/>
  <c r="BD6" i="52"/>
  <c r="AB9" i="52"/>
  <c r="AD10" i="52"/>
  <c r="AZ12" i="52"/>
  <c r="AP13" i="52"/>
  <c r="BH22" i="52"/>
  <c r="AL23" i="52"/>
  <c r="AD24" i="52"/>
  <c r="AJ25" i="52"/>
  <c r="AH27" i="52"/>
  <c r="AV28" i="52"/>
  <c r="AZ30" i="52"/>
  <c r="V36" i="52"/>
  <c r="BF36" i="52"/>
  <c r="AP38" i="52"/>
  <c r="AH40" i="52"/>
  <c r="AF42" i="52"/>
  <c r="BD44" i="52"/>
  <c r="AL45" i="52"/>
  <c r="BL45" i="52"/>
  <c r="AN47" i="52"/>
  <c r="AR50" i="52"/>
  <c r="V52" i="52"/>
  <c r="AN53" i="52"/>
  <c r="AR54" i="52"/>
  <c r="AJ55" i="52"/>
  <c r="AR57" i="52"/>
  <c r="AZ61" i="52"/>
  <c r="BL62" i="52"/>
  <c r="V64" i="52"/>
  <c r="BD64" i="52"/>
  <c r="AV65" i="52"/>
  <c r="X67" i="52"/>
  <c r="AX67" i="52"/>
  <c r="Z69" i="52"/>
  <c r="AJ71" i="52"/>
  <c r="AT2" i="52"/>
  <c r="Z6" i="52"/>
  <c r="BF6" i="52"/>
  <c r="AT10" i="52"/>
  <c r="AR13" i="52"/>
  <c r="AN23" i="52"/>
  <c r="AF24" i="52"/>
  <c r="X36" i="52"/>
  <c r="AT38" i="52"/>
  <c r="AH42" i="52"/>
  <c r="AN45" i="52"/>
  <c r="AP47" i="52"/>
  <c r="AT50" i="52"/>
  <c r="X52" i="52"/>
  <c r="AZ53" i="52"/>
  <c r="AT54" i="52"/>
  <c r="AP55" i="52"/>
  <c r="AV57" i="52"/>
  <c r="X64" i="52"/>
  <c r="BH64" i="52"/>
  <c r="AX65" i="52"/>
  <c r="Z67" i="52"/>
  <c r="AZ67" i="52"/>
  <c r="AB69" i="52"/>
  <c r="AP71" i="52"/>
  <c r="AD64" i="52"/>
  <c r="AZ65" i="52"/>
  <c r="BB13" i="52"/>
  <c r="AV38" i="52"/>
  <c r="AR47" i="52"/>
  <c r="AV50" i="52"/>
  <c r="AB52" i="52"/>
  <c r="AR55" i="52"/>
  <c r="BL2" i="52"/>
  <c r="AJ5" i="52"/>
  <c r="AH6" i="52"/>
  <c r="AT9" i="52"/>
  <c r="R13" i="52"/>
  <c r="BF13" i="52"/>
  <c r="AD16" i="52"/>
  <c r="AB22" i="52"/>
  <c r="R23" i="52"/>
  <c r="BB23" i="52"/>
  <c r="AX24" i="52"/>
  <c r="AN27" i="52"/>
  <c r="T28" i="52"/>
  <c r="Z32" i="52"/>
  <c r="R35" i="52"/>
  <c r="AF36" i="52"/>
  <c r="R38" i="52"/>
  <c r="BL38" i="52"/>
  <c r="BJ41" i="52"/>
  <c r="BB42" i="52"/>
  <c r="T45" i="52"/>
  <c r="AR45" i="52"/>
  <c r="R47" i="52"/>
  <c r="AV47" i="52"/>
  <c r="P50" i="52"/>
  <c r="BL50" i="52"/>
  <c r="AD52" i="52"/>
  <c r="T53" i="52"/>
  <c r="BD53" i="52"/>
  <c r="P55" i="52"/>
  <c r="AV55" i="52"/>
  <c r="T57" i="52"/>
  <c r="BL57" i="52"/>
  <c r="BH60" i="52"/>
  <c r="V62" i="52"/>
  <c r="AB63" i="52"/>
  <c r="AF64" i="52"/>
  <c r="X65" i="52"/>
  <c r="AF67" i="52"/>
  <c r="BL67" i="52"/>
  <c r="AP69" i="52"/>
  <c r="T71" i="52"/>
  <c r="AV71" i="52"/>
  <c r="AH24" i="52"/>
  <c r="AX5" i="52"/>
  <c r="T13" i="52"/>
  <c r="BH13" i="52"/>
  <c r="AD22" i="52"/>
  <c r="AB32" i="52"/>
  <c r="AV36" i="52"/>
  <c r="T38" i="52"/>
  <c r="BD42" i="52"/>
  <c r="T47" i="52"/>
  <c r="AX47" i="52"/>
  <c r="T50" i="52"/>
  <c r="AT52" i="52"/>
  <c r="T55" i="52"/>
  <c r="AX55" i="52"/>
  <c r="AJ64" i="52"/>
  <c r="Z65" i="52"/>
  <c r="N10" i="39"/>
  <c r="AP7" i="52"/>
  <c r="BB14" i="52"/>
  <c r="AT14" i="52"/>
  <c r="V14" i="52"/>
  <c r="BL14" i="52"/>
  <c r="AN14" i="52"/>
  <c r="AV14" i="52"/>
  <c r="X14" i="52"/>
  <c r="BJ14" i="52"/>
  <c r="BF19" i="52"/>
  <c r="AF26" i="52"/>
  <c r="BH26" i="52"/>
  <c r="BF26" i="52"/>
  <c r="AN26" i="52"/>
  <c r="AL26" i="52"/>
  <c r="AZ56" i="52"/>
  <c r="T56" i="52"/>
  <c r="AJ56" i="52"/>
  <c r="AF56" i="52"/>
  <c r="BH56" i="52"/>
  <c r="AD56" i="52"/>
  <c r="BD56" i="52"/>
  <c r="X56" i="52"/>
  <c r="BB56" i="52"/>
  <c r="V56" i="52"/>
  <c r="BJ59" i="52"/>
  <c r="BF59" i="52"/>
  <c r="AJ59" i="52"/>
  <c r="P59" i="52"/>
  <c r="AX59" i="52"/>
  <c r="AB59" i="52"/>
  <c r="AV59" i="52"/>
  <c r="Z59" i="52"/>
  <c r="AR59" i="52"/>
  <c r="X59" i="52"/>
  <c r="BL59" i="52"/>
  <c r="AP59" i="52"/>
  <c r="T59" i="52"/>
  <c r="BH59" i="52"/>
  <c r="AN59" i="52"/>
  <c r="R59" i="52"/>
  <c r="AN66" i="52"/>
  <c r="BB66" i="52"/>
  <c r="AZ66" i="52"/>
  <c r="AX4" i="52"/>
  <c r="AZ4" i="52"/>
  <c r="BH19" i="52"/>
  <c r="AB48" i="52"/>
  <c r="BH48" i="52"/>
  <c r="AT48" i="52"/>
  <c r="AN48" i="52"/>
  <c r="AL48" i="52"/>
  <c r="AJ48" i="52"/>
  <c r="AR68" i="52"/>
  <c r="AT68" i="52"/>
  <c r="N11" i="43"/>
  <c r="AF4" i="52"/>
  <c r="AZ5" i="52"/>
  <c r="T7" i="52"/>
  <c r="AT7" i="52"/>
  <c r="AP8" i="52"/>
  <c r="V12" i="52"/>
  <c r="BJ12" i="52"/>
  <c r="AB14" i="52"/>
  <c r="V19" i="52"/>
  <c r="P31" i="52"/>
  <c r="AP43" i="52"/>
  <c r="P43" i="52"/>
  <c r="BF43" i="52"/>
  <c r="AF43" i="52"/>
  <c r="BB43" i="52"/>
  <c r="Z43" i="52"/>
  <c r="AZ43" i="52"/>
  <c r="V43" i="52"/>
  <c r="AX43" i="52"/>
  <c r="T43" i="52"/>
  <c r="AR43" i="52"/>
  <c r="R43" i="52"/>
  <c r="BJ49" i="52"/>
  <c r="BB49" i="52"/>
  <c r="AJ49" i="52"/>
  <c r="R49" i="52"/>
  <c r="AV49" i="52"/>
  <c r="AB49" i="52"/>
  <c r="BL49" i="52"/>
  <c r="AR49" i="52"/>
  <c r="Z49" i="52"/>
  <c r="BH49" i="52"/>
  <c r="AP49" i="52"/>
  <c r="X49" i="52"/>
  <c r="BF49" i="52"/>
  <c r="AN49" i="52"/>
  <c r="V49" i="52"/>
  <c r="BD49" i="52"/>
  <c r="AL49" i="52"/>
  <c r="T49" i="52"/>
  <c r="BJ51" i="52"/>
  <c r="BF51" i="52"/>
  <c r="AJ51" i="52"/>
  <c r="P51" i="52"/>
  <c r="AX51" i="52"/>
  <c r="AB51" i="52"/>
  <c r="AV51" i="52"/>
  <c r="Z51" i="52"/>
  <c r="AR51" i="52"/>
  <c r="X51" i="52"/>
  <c r="BL51" i="52"/>
  <c r="AP51" i="52"/>
  <c r="T51" i="52"/>
  <c r="BH51" i="52"/>
  <c r="AN51" i="52"/>
  <c r="R51" i="52"/>
  <c r="AT56" i="52"/>
  <c r="AH59" i="52"/>
  <c r="BJ15" i="52"/>
  <c r="Z15" i="52"/>
  <c r="AT15" i="52"/>
  <c r="AB15" i="52"/>
  <c r="N9" i="48"/>
  <c r="N10" i="48" s="1"/>
  <c r="N14" i="27"/>
  <c r="N11" i="28"/>
  <c r="N12" i="35"/>
  <c r="N14" i="35" s="1"/>
  <c r="N10" i="44"/>
  <c r="N12" i="44" s="1"/>
  <c r="AR3" i="52"/>
  <c r="AT3" i="52"/>
  <c r="AH4" i="52"/>
  <c r="V7" i="52"/>
  <c r="AX7" i="52"/>
  <c r="AT8" i="52"/>
  <c r="X12" i="52"/>
  <c r="BL12" i="52"/>
  <c r="AD14" i="52"/>
  <c r="AD15" i="52"/>
  <c r="X19" i="52"/>
  <c r="AJ31" i="52"/>
  <c r="AH43" i="52"/>
  <c r="P49" i="52"/>
  <c r="AF51" i="52"/>
  <c r="AZ59" i="52"/>
  <c r="AR7" i="52"/>
  <c r="AL29" i="52"/>
  <c r="AN29" i="52"/>
  <c r="N17" i="9"/>
  <c r="N18" i="9" s="1"/>
  <c r="AV4" i="52"/>
  <c r="X7" i="52"/>
  <c r="AV8" i="52"/>
  <c r="AJ12" i="52"/>
  <c r="AP14" i="52"/>
  <c r="AP15" i="52"/>
  <c r="AD17" i="52"/>
  <c r="AF17" i="52"/>
  <c r="AJ19" i="52"/>
  <c r="AL31" i="52"/>
  <c r="AH33" i="52"/>
  <c r="BJ33" i="52"/>
  <c r="AX33" i="52"/>
  <c r="AP33" i="52"/>
  <c r="AN33" i="52"/>
  <c r="AL43" i="52"/>
  <c r="AF49" i="52"/>
  <c r="AH51" i="52"/>
  <c r="BD59" i="52"/>
  <c r="BD7" i="52"/>
  <c r="AB7" i="52"/>
  <c r="BF7" i="52"/>
  <c r="AD7" i="52"/>
  <c r="BL39" i="52"/>
  <c r="AP39" i="52"/>
  <c r="AR39" i="52"/>
  <c r="N10" i="34"/>
  <c r="Z7" i="52"/>
  <c r="BJ7" i="52"/>
  <c r="AX11" i="52"/>
  <c r="AZ11" i="52"/>
  <c r="AR14" i="52"/>
  <c r="AR15" i="52"/>
  <c r="AL19" i="52"/>
  <c r="BJ43" i="52"/>
  <c r="AH49" i="52"/>
  <c r="AZ51" i="52"/>
  <c r="AT72" i="52"/>
  <c r="P72" i="52"/>
  <c r="BH72" i="52"/>
  <c r="AF72" i="52"/>
  <c r="BD72" i="52"/>
  <c r="AD72" i="52"/>
  <c r="BB72" i="52"/>
  <c r="AB72" i="52"/>
  <c r="AZ72" i="52"/>
  <c r="X72" i="52"/>
  <c r="AV72" i="52"/>
  <c r="T72" i="52"/>
  <c r="AV31" i="52"/>
  <c r="BL31" i="52"/>
  <c r="AP31" i="52"/>
  <c r="R31" i="52"/>
  <c r="BF31" i="52"/>
  <c r="AH31" i="52"/>
  <c r="BB31" i="52"/>
  <c r="AB31" i="52"/>
  <c r="AZ31" i="52"/>
  <c r="Z31" i="52"/>
  <c r="AT31" i="52"/>
  <c r="V31" i="52"/>
  <c r="AR31" i="52"/>
  <c r="T31" i="52"/>
  <c r="AF5" i="52"/>
  <c r="AL7" i="52"/>
  <c r="AD8" i="52"/>
  <c r="AN8" i="52"/>
  <c r="BJ8" i="52"/>
  <c r="AV12" i="52"/>
  <c r="BB12" i="52"/>
  <c r="Z12" i="52"/>
  <c r="AP12" i="52"/>
  <c r="BD12" i="52"/>
  <c r="AH12" i="52"/>
  <c r="AN12" i="52"/>
  <c r="BF14" i="52"/>
  <c r="AX15" i="52"/>
  <c r="BJ31" i="52"/>
  <c r="BH44" i="52"/>
  <c r="AL44" i="52"/>
  <c r="P44" i="52"/>
  <c r="AV44" i="52"/>
  <c r="AB44" i="52"/>
  <c r="AT44" i="52"/>
  <c r="Z44" i="52"/>
  <c r="AR44" i="52"/>
  <c r="X44" i="52"/>
  <c r="BL44" i="52"/>
  <c r="AP44" i="52"/>
  <c r="V44" i="52"/>
  <c r="BJ44" i="52"/>
  <c r="AN44" i="52"/>
  <c r="R44" i="52"/>
  <c r="AX19" i="52"/>
  <c r="AN19" i="52"/>
  <c r="R19" i="52"/>
  <c r="BD19" i="52"/>
  <c r="AB19" i="52"/>
  <c r="BB19" i="52"/>
  <c r="Z19" i="52"/>
  <c r="AP19" i="52"/>
  <c r="T19" i="52"/>
  <c r="AX3" i="52"/>
  <c r="AN7" i="52"/>
  <c r="V8" i="52"/>
  <c r="BL8" i="52"/>
  <c r="P12" i="52"/>
  <c r="AT12" i="52"/>
  <c r="BH14" i="52"/>
  <c r="BH15" i="52"/>
  <c r="AT19" i="52"/>
  <c r="AZ35" i="52"/>
  <c r="T35" i="52"/>
  <c r="AT35" i="52"/>
  <c r="AH35" i="52"/>
  <c r="AF35" i="52"/>
  <c r="BF35" i="52"/>
  <c r="AD35" i="52"/>
  <c r="BB35" i="52"/>
  <c r="AB35" i="52"/>
  <c r="AD44" i="52"/>
  <c r="AZ49" i="52"/>
  <c r="AN72" i="52"/>
  <c r="X2" i="52"/>
  <c r="BH2" i="52"/>
  <c r="P6" i="52"/>
  <c r="AN6" i="52"/>
  <c r="BJ6" i="52"/>
  <c r="Z9" i="52"/>
  <c r="Z13" i="52"/>
  <c r="AV13" i="52"/>
  <c r="V20" i="52"/>
  <c r="AH32" i="52"/>
  <c r="BD32" i="52"/>
  <c r="X58" i="52"/>
  <c r="P61" i="52"/>
  <c r="AJ61" i="52"/>
  <c r="BF61" i="52"/>
  <c r="AH63" i="52"/>
  <c r="BD63" i="52"/>
  <c r="AT70" i="52"/>
  <c r="BB22" i="52"/>
  <c r="X23" i="52"/>
  <c r="AP23" i="52"/>
  <c r="BH23" i="52"/>
  <c r="AZ24" i="52"/>
  <c r="BF25" i="52"/>
  <c r="X27" i="52"/>
  <c r="AP27" i="52"/>
  <c r="BH27" i="52"/>
  <c r="AD28" i="52"/>
  <c r="AZ28" i="52"/>
  <c r="BB30" i="52"/>
  <c r="P32" i="52"/>
  <c r="AL32" i="52"/>
  <c r="BF32" i="52"/>
  <c r="AH36" i="52"/>
  <c r="Z38" i="52"/>
  <c r="BB38" i="52"/>
  <c r="BH40" i="52"/>
  <c r="AH41" i="52"/>
  <c r="AV42" i="52"/>
  <c r="AB45" i="52"/>
  <c r="AV45" i="52"/>
  <c r="AF47" i="52"/>
  <c r="AZ47" i="52"/>
  <c r="AB50" i="52"/>
  <c r="AZ50" i="52"/>
  <c r="AF52" i="52"/>
  <c r="BH52" i="52"/>
  <c r="X53" i="52"/>
  <c r="AP53" i="52"/>
  <c r="BH53" i="52"/>
  <c r="BL54" i="52"/>
  <c r="AF55" i="52"/>
  <c r="AZ55" i="52"/>
  <c r="AB57" i="52"/>
  <c r="AX57" i="52"/>
  <c r="AJ58" i="52"/>
  <c r="R61" i="52"/>
  <c r="AN61" i="52"/>
  <c r="BH61" i="52"/>
  <c r="AL62" i="52"/>
  <c r="P63" i="52"/>
  <c r="AJ63" i="52"/>
  <c r="BF63" i="52"/>
  <c r="AH65" i="52"/>
  <c r="BD65" i="52"/>
  <c r="AF69" i="52"/>
  <c r="AX69" i="52"/>
  <c r="Z23" i="52"/>
  <c r="AR23" i="52"/>
  <c r="BL23" i="52"/>
  <c r="BB24" i="52"/>
  <c r="BH25" i="52"/>
  <c r="Z27" i="52"/>
  <c r="AR27" i="52"/>
  <c r="BL27" i="52"/>
  <c r="AF28" i="52"/>
  <c r="BD28" i="52"/>
  <c r="P30" i="52"/>
  <c r="BD30" i="52"/>
  <c r="R32" i="52"/>
  <c r="AN32" i="52"/>
  <c r="BH32" i="52"/>
  <c r="AN36" i="52"/>
  <c r="AL37" i="52"/>
  <c r="AD38" i="52"/>
  <c r="BD38" i="52"/>
  <c r="Z40" i="52"/>
  <c r="BJ40" i="52"/>
  <c r="AJ41" i="52"/>
  <c r="AX42" i="52"/>
  <c r="AF45" i="52"/>
  <c r="AX45" i="52"/>
  <c r="AH47" i="52"/>
  <c r="BD47" i="52"/>
  <c r="AD50" i="52"/>
  <c r="BB50" i="52"/>
  <c r="AL52" i="52"/>
  <c r="BJ52" i="52"/>
  <c r="Z53" i="52"/>
  <c r="AR53" i="52"/>
  <c r="BL53" i="52"/>
  <c r="AH55" i="52"/>
  <c r="BD55" i="52"/>
  <c r="AF57" i="52"/>
  <c r="AZ57" i="52"/>
  <c r="AL58" i="52"/>
  <c r="T61" i="52"/>
  <c r="AP61" i="52"/>
  <c r="BL61" i="52"/>
  <c r="AN62" i="52"/>
  <c r="R63" i="52"/>
  <c r="AN63" i="52"/>
  <c r="BH63" i="52"/>
  <c r="P65" i="52"/>
  <c r="AJ65" i="52"/>
  <c r="BF65" i="52"/>
  <c r="AH67" i="52"/>
  <c r="BD67" i="52"/>
  <c r="P69" i="52"/>
  <c r="AH69" i="52"/>
  <c r="AZ69" i="52"/>
  <c r="AH71" i="52"/>
  <c r="BD71" i="52"/>
  <c r="AT16" i="52"/>
  <c r="AF20" i="52"/>
  <c r="BJ22" i="52"/>
  <c r="AB23" i="52"/>
  <c r="AV23" i="52"/>
  <c r="BJ25" i="52"/>
  <c r="AB27" i="52"/>
  <c r="AV27" i="52"/>
  <c r="AJ28" i="52"/>
  <c r="BJ28" i="52"/>
  <c r="R30" i="52"/>
  <c r="BF30" i="52"/>
  <c r="V32" i="52"/>
  <c r="AP32" i="52"/>
  <c r="BJ32" i="52"/>
  <c r="P36" i="52"/>
  <c r="AN37" i="52"/>
  <c r="AJ38" i="52"/>
  <c r="BF38" i="52"/>
  <c r="AB40" i="52"/>
  <c r="BL40" i="52"/>
  <c r="AT41" i="52"/>
  <c r="T42" i="52"/>
  <c r="P45" i="52"/>
  <c r="AH45" i="52"/>
  <c r="AZ45" i="52"/>
  <c r="P47" i="52"/>
  <c r="AJ47" i="52"/>
  <c r="BF47" i="52"/>
  <c r="AF50" i="52"/>
  <c r="BH50" i="52"/>
  <c r="P52" i="52"/>
  <c r="AN52" i="52"/>
  <c r="BL52" i="52"/>
  <c r="AB53" i="52"/>
  <c r="AV53" i="52"/>
  <c r="AH57" i="52"/>
  <c r="BD57" i="52"/>
  <c r="AN58" i="52"/>
  <c r="X61" i="52"/>
  <c r="AR61" i="52"/>
  <c r="AT62" i="52"/>
  <c r="T63" i="52"/>
  <c r="AP63" i="52"/>
  <c r="BL63" i="52"/>
  <c r="R65" i="52"/>
  <c r="AN65" i="52"/>
  <c r="BH65" i="52"/>
  <c r="R69" i="52"/>
  <c r="AJ69" i="52"/>
  <c r="BD69" i="52"/>
  <c r="AL13" i="52"/>
  <c r="BJ13" i="52"/>
  <c r="AT20" i="52"/>
  <c r="AF23" i="52"/>
  <c r="AX23" i="52"/>
  <c r="AF27" i="52"/>
  <c r="AX27" i="52"/>
  <c r="AL28" i="52"/>
  <c r="BJ30" i="52"/>
  <c r="X32" i="52"/>
  <c r="AR32" i="52"/>
  <c r="BL32" i="52"/>
  <c r="AL38" i="52"/>
  <c r="AL50" i="52"/>
  <c r="AF53" i="52"/>
  <c r="AX53" i="52"/>
  <c r="R55" i="52"/>
  <c r="AN55" i="52"/>
  <c r="BH55" i="52"/>
  <c r="P57" i="52"/>
  <c r="AJ57" i="52"/>
  <c r="BF57" i="52"/>
  <c r="Z61" i="52"/>
  <c r="AV61" i="52"/>
  <c r="P62" i="52"/>
  <c r="X63" i="52"/>
  <c r="AR63" i="52"/>
  <c r="T65" i="52"/>
  <c r="AP65" i="52"/>
  <c r="BL65" i="52"/>
  <c r="R67" i="52"/>
  <c r="AN67" i="52"/>
  <c r="BH67" i="52"/>
  <c r="T69" i="52"/>
  <c r="AL69" i="52"/>
  <c r="BF69" i="52"/>
  <c r="R71" i="52"/>
  <c r="AN71" i="52"/>
  <c r="BH71" i="52"/>
  <c r="AL6" i="52"/>
  <c r="BH6" i="52"/>
  <c r="BL9" i="52"/>
  <c r="V13" i="52"/>
  <c r="AD32" i="52"/>
  <c r="AH61" i="52"/>
  <c r="BD61" i="52"/>
  <c r="AF63" i="52"/>
  <c r="AZ63" i="52"/>
  <c r="AX46" i="52"/>
  <c r="AH46" i="52"/>
  <c r="R46" i="52"/>
  <c r="BF46" i="52"/>
  <c r="AP46" i="52"/>
  <c r="Z46" i="52"/>
  <c r="BL46" i="52"/>
  <c r="AR46" i="52"/>
  <c r="V46" i="52"/>
  <c r="AV46" i="52"/>
  <c r="X46" i="52"/>
  <c r="AT46" i="52"/>
  <c r="T46" i="52"/>
  <c r="BH46" i="52"/>
  <c r="AD46" i="52"/>
  <c r="BD46" i="52"/>
  <c r="AB46" i="52"/>
  <c r="AZ46" i="52"/>
  <c r="AL46" i="52"/>
  <c r="P46" i="52"/>
  <c r="AN46" i="52"/>
  <c r="AJ46" i="52"/>
  <c r="AF46" i="52"/>
  <c r="BH34" i="52"/>
  <c r="AR34" i="52"/>
  <c r="AB34" i="52"/>
  <c r="BF34" i="52"/>
  <c r="AN34" i="52"/>
  <c r="V34" i="52"/>
  <c r="BD34" i="52"/>
  <c r="AL34" i="52"/>
  <c r="T34" i="52"/>
  <c r="AT34" i="52"/>
  <c r="R34" i="52"/>
  <c r="AP34" i="52"/>
  <c r="P34" i="52"/>
  <c r="AJ34" i="52"/>
  <c r="BL34" i="52"/>
  <c r="BJ34" i="52"/>
  <c r="BB34" i="52"/>
  <c r="X34" i="52"/>
  <c r="AH34" i="52"/>
  <c r="AF34" i="52"/>
  <c r="AD34" i="52"/>
  <c r="Z34" i="52"/>
  <c r="AZ34" i="52"/>
  <c r="BB46" i="52"/>
  <c r="AZ18" i="52"/>
  <c r="AJ18" i="52"/>
  <c r="T18" i="52"/>
  <c r="AV18" i="52"/>
  <c r="AD18" i="52"/>
  <c r="BJ18" i="52"/>
  <c r="AR18" i="52"/>
  <c r="Z18" i="52"/>
  <c r="BH18" i="52"/>
  <c r="X18" i="52"/>
  <c r="BF18" i="52"/>
  <c r="V18" i="52"/>
  <c r="AL18" i="52"/>
  <c r="BL18" i="52"/>
  <c r="AT18" i="52"/>
  <c r="AB18" i="52"/>
  <c r="AP18" i="52"/>
  <c r="AN18" i="52"/>
  <c r="BD18" i="52"/>
  <c r="R18" i="52"/>
  <c r="BD21" i="52"/>
  <c r="AN21" i="52"/>
  <c r="X21" i="52"/>
  <c r="BB21" i="52"/>
  <c r="AL21" i="52"/>
  <c r="V21" i="52"/>
  <c r="AZ21" i="52"/>
  <c r="AF21" i="52"/>
  <c r="Z21" i="52"/>
  <c r="AR21" i="52"/>
  <c r="AP21" i="52"/>
  <c r="AX21" i="52"/>
  <c r="AD21" i="52"/>
  <c r="AV21" i="52"/>
  <c r="AB21" i="52"/>
  <c r="AT21" i="52"/>
  <c r="BL21" i="52"/>
  <c r="T21" i="52"/>
  <c r="BJ21" i="52"/>
  <c r="R21" i="52"/>
  <c r="AV34" i="52"/>
  <c r="BJ46" i="52"/>
  <c r="BH4" i="52"/>
  <c r="AR4" i="52"/>
  <c r="AB4" i="52"/>
  <c r="BL4" i="52"/>
  <c r="AT4" i="52"/>
  <c r="Z4" i="52"/>
  <c r="BF4" i="52"/>
  <c r="V4" i="52"/>
  <c r="AL4" i="52"/>
  <c r="BB4" i="52"/>
  <c r="R4" i="52"/>
  <c r="BJ4" i="52"/>
  <c r="AP4" i="52"/>
  <c r="X4" i="52"/>
  <c r="AN4" i="52"/>
  <c r="BD4" i="52"/>
  <c r="T4" i="52"/>
  <c r="AJ4" i="52"/>
  <c r="BD5" i="52"/>
  <c r="AN5" i="52"/>
  <c r="X5" i="52"/>
  <c r="AV5" i="52"/>
  <c r="AD5" i="52"/>
  <c r="AR5" i="52"/>
  <c r="BH5" i="52"/>
  <c r="V5" i="52"/>
  <c r="AL5" i="52"/>
  <c r="BL5" i="52"/>
  <c r="AT5" i="52"/>
  <c r="AB5" i="52"/>
  <c r="BJ5" i="52"/>
  <c r="Z5" i="52"/>
  <c r="AP5" i="52"/>
  <c r="BF5" i="52"/>
  <c r="T5" i="52"/>
  <c r="BB5" i="52"/>
  <c r="BL11" i="52"/>
  <c r="AV11" i="52"/>
  <c r="AF11" i="52"/>
  <c r="P11" i="52"/>
  <c r="AT11" i="52"/>
  <c r="AB11" i="52"/>
  <c r="BH11" i="52"/>
  <c r="X11" i="52"/>
  <c r="BF11" i="52"/>
  <c r="V11" i="52"/>
  <c r="BD11" i="52"/>
  <c r="T11" i="52"/>
  <c r="BB11" i="52"/>
  <c r="R11" i="52"/>
  <c r="BJ11" i="52"/>
  <c r="AR11" i="52"/>
  <c r="Z11" i="52"/>
  <c r="AP11" i="52"/>
  <c r="AN11" i="52"/>
  <c r="AL11" i="52"/>
  <c r="AJ11" i="52"/>
  <c r="P18" i="52"/>
  <c r="P21" i="52"/>
  <c r="AX34" i="52"/>
  <c r="P4" i="52"/>
  <c r="P5" i="52"/>
  <c r="AD11" i="52"/>
  <c r="AF18" i="52"/>
  <c r="AH21" i="52"/>
  <c r="AD4" i="52"/>
  <c r="R5" i="52"/>
  <c r="AH11" i="52"/>
  <c r="BD17" i="52"/>
  <c r="AN17" i="52"/>
  <c r="X17" i="52"/>
  <c r="BL17" i="52"/>
  <c r="AT17" i="52"/>
  <c r="AB17" i="52"/>
  <c r="BH17" i="52"/>
  <c r="AP17" i="52"/>
  <c r="V17" i="52"/>
  <c r="AL17" i="52"/>
  <c r="AJ17" i="52"/>
  <c r="AZ17" i="52"/>
  <c r="P17" i="52"/>
  <c r="BJ17" i="52"/>
  <c r="AR17" i="52"/>
  <c r="Z17" i="52"/>
  <c r="BF17" i="52"/>
  <c r="T17" i="52"/>
  <c r="BB17" i="52"/>
  <c r="R17" i="52"/>
  <c r="AH17" i="52"/>
  <c r="AH18" i="52"/>
  <c r="AJ21" i="52"/>
  <c r="AZ10" i="52"/>
  <c r="AJ10" i="52"/>
  <c r="T10" i="52"/>
  <c r="AX10" i="52"/>
  <c r="BH16" i="52"/>
  <c r="AR16" i="52"/>
  <c r="AB16" i="52"/>
  <c r="AX16" i="52"/>
  <c r="AP37" i="52"/>
  <c r="AX39" i="52"/>
  <c r="BF68" i="52"/>
  <c r="AP68" i="52"/>
  <c r="Z68" i="52"/>
  <c r="AX68" i="52"/>
  <c r="AH68" i="52"/>
  <c r="R68" i="52"/>
  <c r="AV68" i="52"/>
  <c r="AB68" i="52"/>
  <c r="BB68" i="52"/>
  <c r="AD68" i="52"/>
  <c r="AZ68" i="52"/>
  <c r="X68" i="52"/>
  <c r="BH68" i="52"/>
  <c r="V68" i="52"/>
  <c r="BD68" i="52"/>
  <c r="T68" i="52"/>
  <c r="AX70" i="52"/>
  <c r="AH70" i="52"/>
  <c r="R70" i="52"/>
  <c r="BF70" i="52"/>
  <c r="AP70" i="52"/>
  <c r="Z70" i="52"/>
  <c r="BL70" i="52"/>
  <c r="AR70" i="52"/>
  <c r="V70" i="52"/>
  <c r="BB70" i="52"/>
  <c r="AD70" i="52"/>
  <c r="AZ70" i="52"/>
  <c r="AB70" i="52"/>
  <c r="AN70" i="52"/>
  <c r="AL70" i="52"/>
  <c r="BL3" i="52"/>
  <c r="AV3" i="52"/>
  <c r="AF3" i="52"/>
  <c r="P3" i="52"/>
  <c r="AZ3" i="52"/>
  <c r="AF9" i="52"/>
  <c r="P10" i="52"/>
  <c r="BB10" i="52"/>
  <c r="AH16" i="52"/>
  <c r="BL29" i="52"/>
  <c r="AV29" i="52"/>
  <c r="AF29" i="52"/>
  <c r="P29" i="52"/>
  <c r="BJ29" i="52"/>
  <c r="AR29" i="52"/>
  <c r="Z29" i="52"/>
  <c r="BH29" i="52"/>
  <c r="AP29" i="52"/>
  <c r="X29" i="52"/>
  <c r="AZ29" i="52"/>
  <c r="AB29" i="52"/>
  <c r="AX29" i="52"/>
  <c r="V29" i="52"/>
  <c r="AR37" i="52"/>
  <c r="BF39" i="52"/>
  <c r="P68" i="52"/>
  <c r="P70" i="52"/>
  <c r="AZ2" i="52"/>
  <c r="AJ2" i="52"/>
  <c r="T2" i="52"/>
  <c r="AX2" i="52"/>
  <c r="AJ3" i="52"/>
  <c r="BH8" i="52"/>
  <c r="AR8" i="52"/>
  <c r="AB8" i="52"/>
  <c r="AX8" i="52"/>
  <c r="AH9" i="52"/>
  <c r="R10" i="52"/>
  <c r="BD10" i="52"/>
  <c r="BL15" i="52"/>
  <c r="AV15" i="52"/>
  <c r="AF15" i="52"/>
  <c r="P15" i="52"/>
  <c r="AZ15" i="52"/>
  <c r="AJ16" i="52"/>
  <c r="BH20" i="52"/>
  <c r="AR20" i="52"/>
  <c r="AB20" i="52"/>
  <c r="BF20" i="52"/>
  <c r="AP20" i="52"/>
  <c r="Z20" i="52"/>
  <c r="BB20" i="52"/>
  <c r="AP22" i="52"/>
  <c r="BH24" i="52"/>
  <c r="BF24" i="52"/>
  <c r="AP24" i="52"/>
  <c r="Z24" i="52"/>
  <c r="BL24" i="52"/>
  <c r="AR24" i="52"/>
  <c r="X24" i="52"/>
  <c r="BJ24" i="52"/>
  <c r="AN24" i="52"/>
  <c r="V24" i="52"/>
  <c r="BD25" i="52"/>
  <c r="AN25" i="52"/>
  <c r="X25" i="52"/>
  <c r="BB25" i="52"/>
  <c r="AL25" i="52"/>
  <c r="V25" i="52"/>
  <c r="AZ25" i="52"/>
  <c r="AF25" i="52"/>
  <c r="AX25" i="52"/>
  <c r="AD25" i="52"/>
  <c r="AZ26" i="52"/>
  <c r="AJ26" i="52"/>
  <c r="T26" i="52"/>
  <c r="AX26" i="52"/>
  <c r="AH26" i="52"/>
  <c r="R26" i="52"/>
  <c r="BL26" i="52"/>
  <c r="AR26" i="52"/>
  <c r="X26" i="52"/>
  <c r="BJ26" i="52"/>
  <c r="AP26" i="52"/>
  <c r="V26" i="52"/>
  <c r="BB29" i="52"/>
  <c r="AZ37" i="52"/>
  <c r="BH39" i="52"/>
  <c r="BF60" i="52"/>
  <c r="AP60" i="52"/>
  <c r="Z60" i="52"/>
  <c r="AX60" i="52"/>
  <c r="AH60" i="52"/>
  <c r="R60" i="52"/>
  <c r="AV60" i="52"/>
  <c r="AB60" i="52"/>
  <c r="BB60" i="52"/>
  <c r="AD60" i="52"/>
  <c r="AZ60" i="52"/>
  <c r="X60" i="52"/>
  <c r="BD60" i="52"/>
  <c r="T60" i="52"/>
  <c r="AT60" i="52"/>
  <c r="P60" i="52"/>
  <c r="AX66" i="52"/>
  <c r="AH66" i="52"/>
  <c r="R66" i="52"/>
  <c r="BF66" i="52"/>
  <c r="AP66" i="52"/>
  <c r="Z66" i="52"/>
  <c r="AV66" i="52"/>
  <c r="AB66" i="52"/>
  <c r="AT66" i="52"/>
  <c r="V66" i="52"/>
  <c r="AR66" i="52"/>
  <c r="T66" i="52"/>
  <c r="BL66" i="52"/>
  <c r="AJ66" i="52"/>
  <c r="BJ66" i="52"/>
  <c r="AF66" i="52"/>
  <c r="BJ70" i="52"/>
  <c r="AH2" i="52"/>
  <c r="T3" i="52"/>
  <c r="BD3" i="52"/>
  <c r="P8" i="52"/>
  <c r="AZ8" i="52"/>
  <c r="AJ9" i="52"/>
  <c r="V10" i="52"/>
  <c r="BF10" i="52"/>
  <c r="AJ20" i="52"/>
  <c r="AR22" i="52"/>
  <c r="P24" i="52"/>
  <c r="P25" i="52"/>
  <c r="P26" i="52"/>
  <c r="BD29" i="52"/>
  <c r="BL33" i="52"/>
  <c r="AV33" i="52"/>
  <c r="AF33" i="52"/>
  <c r="P33" i="52"/>
  <c r="BD33" i="52"/>
  <c r="AL33" i="52"/>
  <c r="T33" i="52"/>
  <c r="BB33" i="52"/>
  <c r="AJ33" i="52"/>
  <c r="R33" i="52"/>
  <c r="AT33" i="52"/>
  <c r="X33" i="52"/>
  <c r="AR33" i="52"/>
  <c r="V33" i="52"/>
  <c r="BB37" i="52"/>
  <c r="BJ39" i="52"/>
  <c r="AX54" i="52"/>
  <c r="AH54" i="52"/>
  <c r="R54" i="52"/>
  <c r="BF54" i="52"/>
  <c r="AP54" i="52"/>
  <c r="Z54" i="52"/>
  <c r="AV54" i="52"/>
  <c r="AB54" i="52"/>
  <c r="BH54" i="52"/>
  <c r="AJ54" i="52"/>
  <c r="BD54" i="52"/>
  <c r="AF54" i="52"/>
  <c r="AN54" i="52"/>
  <c r="AL54" i="52"/>
  <c r="BL60" i="52"/>
  <c r="BH66" i="52"/>
  <c r="X70" i="52"/>
  <c r="R2" i="52"/>
  <c r="AL2" i="52"/>
  <c r="BD2" i="52"/>
  <c r="V3" i="52"/>
  <c r="AN3" i="52"/>
  <c r="BF3" i="52"/>
  <c r="AD6" i="52"/>
  <c r="BL7" i="52"/>
  <c r="AV7" i="52"/>
  <c r="AF7" i="52"/>
  <c r="P7" i="52"/>
  <c r="AH7" i="52"/>
  <c r="AZ7" i="52"/>
  <c r="R8" i="52"/>
  <c r="AJ8" i="52"/>
  <c r="BB8" i="52"/>
  <c r="T9" i="52"/>
  <c r="AL9" i="52"/>
  <c r="X10" i="52"/>
  <c r="AP10" i="52"/>
  <c r="BH10" i="52"/>
  <c r="AD12" i="52"/>
  <c r="BD13" i="52"/>
  <c r="AN13" i="52"/>
  <c r="X13" i="52"/>
  <c r="AF13" i="52"/>
  <c r="AX13" i="52"/>
  <c r="P14" i="52"/>
  <c r="AH14" i="52"/>
  <c r="T15" i="52"/>
  <c r="AL15" i="52"/>
  <c r="BD15" i="52"/>
  <c r="V16" i="52"/>
  <c r="AN16" i="52"/>
  <c r="BF16" i="52"/>
  <c r="AD19" i="52"/>
  <c r="R20" i="52"/>
  <c r="AL20" i="52"/>
  <c r="BJ20" i="52"/>
  <c r="X22" i="52"/>
  <c r="R24" i="52"/>
  <c r="AT24" i="52"/>
  <c r="R25" i="52"/>
  <c r="AT25" i="52"/>
  <c r="Z26" i="52"/>
  <c r="BB26" i="52"/>
  <c r="AD29" i="52"/>
  <c r="BF29" i="52"/>
  <c r="Z33" i="52"/>
  <c r="BF33" i="52"/>
  <c r="X37" i="52"/>
  <c r="AF39" i="52"/>
  <c r="BF48" i="52"/>
  <c r="AP48" i="52"/>
  <c r="Z48" i="52"/>
  <c r="AX48" i="52"/>
  <c r="AH48" i="52"/>
  <c r="R48" i="52"/>
  <c r="BL48" i="52"/>
  <c r="AR48" i="52"/>
  <c r="V48" i="52"/>
  <c r="BD48" i="52"/>
  <c r="AF48" i="52"/>
  <c r="BB48" i="52"/>
  <c r="AD48" i="52"/>
  <c r="AZ48" i="52"/>
  <c r="T48" i="52"/>
  <c r="AV48" i="52"/>
  <c r="P48" i="52"/>
  <c r="BJ48" i="52"/>
  <c r="P54" i="52"/>
  <c r="BB54" i="52"/>
  <c r="AX58" i="52"/>
  <c r="AH58" i="52"/>
  <c r="R58" i="52"/>
  <c r="BF58" i="52"/>
  <c r="AP58" i="52"/>
  <c r="Z58" i="52"/>
  <c r="AV58" i="52"/>
  <c r="AB58" i="52"/>
  <c r="AT58" i="52"/>
  <c r="V58" i="52"/>
  <c r="AR58" i="52"/>
  <c r="T58" i="52"/>
  <c r="BJ58" i="52"/>
  <c r="AF58" i="52"/>
  <c r="BH58" i="52"/>
  <c r="AD58" i="52"/>
  <c r="BD58" i="52"/>
  <c r="AF60" i="52"/>
  <c r="X66" i="52"/>
  <c r="AL68" i="52"/>
  <c r="AF70" i="52"/>
  <c r="AF10" i="52"/>
  <c r="AF16" i="52"/>
  <c r="BL37" i="52"/>
  <c r="AV37" i="52"/>
  <c r="AF37" i="52"/>
  <c r="P37" i="52"/>
  <c r="AX37" i="52"/>
  <c r="AD37" i="52"/>
  <c r="AT37" i="52"/>
  <c r="AB37" i="52"/>
  <c r="BF37" i="52"/>
  <c r="AJ37" i="52"/>
  <c r="BD37" i="52"/>
  <c r="AH37" i="52"/>
  <c r="BD39" i="52"/>
  <c r="AN39" i="52"/>
  <c r="X39" i="52"/>
  <c r="BB39" i="52"/>
  <c r="AJ39" i="52"/>
  <c r="R39" i="52"/>
  <c r="AZ39" i="52"/>
  <c r="AH39" i="52"/>
  <c r="P39" i="52"/>
  <c r="AV39" i="52"/>
  <c r="Z39" i="52"/>
  <c r="AT39" i="52"/>
  <c r="V39" i="52"/>
  <c r="BJ68" i="52"/>
  <c r="BD70" i="52"/>
  <c r="AH3" i="52"/>
  <c r="BD9" i="52"/>
  <c r="AN9" i="52"/>
  <c r="X9" i="52"/>
  <c r="AX9" i="52"/>
  <c r="AH10" i="52"/>
  <c r="P16" i="52"/>
  <c r="AZ16" i="52"/>
  <c r="AT29" i="52"/>
  <c r="R37" i="52"/>
  <c r="T39" i="52"/>
  <c r="BL68" i="52"/>
  <c r="BH70" i="52"/>
  <c r="AF2" i="52"/>
  <c r="R3" i="52"/>
  <c r="BB3" i="52"/>
  <c r="AF8" i="52"/>
  <c r="P9" i="52"/>
  <c r="AZ9" i="52"/>
  <c r="AL10" i="52"/>
  <c r="AH15" i="52"/>
  <c r="R16" i="52"/>
  <c r="BB16" i="52"/>
  <c r="AH20" i="52"/>
  <c r="AX22" i="52"/>
  <c r="AH22" i="52"/>
  <c r="R22" i="52"/>
  <c r="BF22" i="52"/>
  <c r="AN22" i="52"/>
  <c r="V22" i="52"/>
  <c r="BD22" i="52"/>
  <c r="AL22" i="52"/>
  <c r="T22" i="52"/>
  <c r="BL22" i="52"/>
  <c r="AJ24" i="52"/>
  <c r="AP25" i="52"/>
  <c r="AT26" i="52"/>
  <c r="R29" i="52"/>
  <c r="T37" i="52"/>
  <c r="AB39" i="52"/>
  <c r="BJ60" i="52"/>
  <c r="BD66" i="52"/>
  <c r="AF68" i="52"/>
  <c r="T70" i="52"/>
  <c r="P2" i="52"/>
  <c r="BB2" i="52"/>
  <c r="AL3" i="52"/>
  <c r="AH8" i="52"/>
  <c r="R9" i="52"/>
  <c r="BB9" i="52"/>
  <c r="AN10" i="52"/>
  <c r="AZ14" i="52"/>
  <c r="AJ14" i="52"/>
  <c r="T14" i="52"/>
  <c r="AF14" i="52"/>
  <c r="AX14" i="52"/>
  <c r="R15" i="52"/>
  <c r="AJ15" i="52"/>
  <c r="BB15" i="52"/>
  <c r="T16" i="52"/>
  <c r="AL16" i="52"/>
  <c r="BD16" i="52"/>
  <c r="P20" i="52"/>
  <c r="BD20" i="52"/>
  <c r="P22" i="52"/>
  <c r="AL24" i="52"/>
  <c r="AR25" i="52"/>
  <c r="AV26" i="52"/>
  <c r="T29" i="52"/>
  <c r="AZ33" i="52"/>
  <c r="V37" i="52"/>
  <c r="AD39" i="52"/>
  <c r="AZ54" i="52"/>
  <c r="V60" i="52"/>
  <c r="P66" i="52"/>
  <c r="AJ68" i="52"/>
  <c r="V2" i="52"/>
  <c r="AN2" i="52"/>
  <c r="BF2" i="52"/>
  <c r="X3" i="52"/>
  <c r="AP3" i="52"/>
  <c r="BH3" i="52"/>
  <c r="AZ6" i="52"/>
  <c r="AJ6" i="52"/>
  <c r="T6" i="52"/>
  <c r="AF6" i="52"/>
  <c r="AX6" i="52"/>
  <c r="R7" i="52"/>
  <c r="AJ7" i="52"/>
  <c r="BB7" i="52"/>
  <c r="T8" i="52"/>
  <c r="AL8" i="52"/>
  <c r="BD8" i="52"/>
  <c r="V9" i="52"/>
  <c r="AP9" i="52"/>
  <c r="BH9" i="52"/>
  <c r="Z10" i="52"/>
  <c r="AR10" i="52"/>
  <c r="BJ10" i="52"/>
  <c r="BH12" i="52"/>
  <c r="AR12" i="52"/>
  <c r="AB12" i="52"/>
  <c r="AF12" i="52"/>
  <c r="AX12" i="52"/>
  <c r="P13" i="52"/>
  <c r="AH13" i="52"/>
  <c r="AZ13" i="52"/>
  <c r="R14" i="52"/>
  <c r="AL14" i="52"/>
  <c r="BD14" i="52"/>
  <c r="V15" i="52"/>
  <c r="AN15" i="52"/>
  <c r="BF15" i="52"/>
  <c r="X16" i="52"/>
  <c r="AP16" i="52"/>
  <c r="BJ16" i="52"/>
  <c r="BL19" i="52"/>
  <c r="AV19" i="52"/>
  <c r="AF19" i="52"/>
  <c r="P19" i="52"/>
  <c r="BJ19" i="52"/>
  <c r="AH19" i="52"/>
  <c r="AZ19" i="52"/>
  <c r="T20" i="52"/>
  <c r="AN20" i="52"/>
  <c r="BL20" i="52"/>
  <c r="Z22" i="52"/>
  <c r="AV22" i="52"/>
  <c r="T24" i="52"/>
  <c r="AV24" i="52"/>
  <c r="T25" i="52"/>
  <c r="AV25" i="52"/>
  <c r="AB26" i="52"/>
  <c r="BD26" i="52"/>
  <c r="AH29" i="52"/>
  <c r="BH30" i="52"/>
  <c r="AR30" i="52"/>
  <c r="AB30" i="52"/>
  <c r="AV30" i="52"/>
  <c r="AD30" i="52"/>
  <c r="BL30" i="52"/>
  <c r="AT30" i="52"/>
  <c r="Z30" i="52"/>
  <c r="AX30" i="52"/>
  <c r="V30" i="52"/>
  <c r="AP30" i="52"/>
  <c r="T30" i="52"/>
  <c r="AN30" i="52"/>
  <c r="AB33" i="52"/>
  <c r="BH33" i="52"/>
  <c r="Z37" i="52"/>
  <c r="BJ37" i="52"/>
  <c r="AL39" i="52"/>
  <c r="AZ40" i="52"/>
  <c r="AJ40" i="52"/>
  <c r="T40" i="52"/>
  <c r="BF40" i="52"/>
  <c r="AN40" i="52"/>
  <c r="V40" i="52"/>
  <c r="BD40" i="52"/>
  <c r="AL40" i="52"/>
  <c r="R40" i="52"/>
  <c r="AT40" i="52"/>
  <c r="X40" i="52"/>
  <c r="AR40" i="52"/>
  <c r="P40" i="52"/>
  <c r="AX40" i="52"/>
  <c r="X48" i="52"/>
  <c r="T54" i="52"/>
  <c r="BJ54" i="52"/>
  <c r="P58" i="52"/>
  <c r="BL58" i="52"/>
  <c r="AJ60" i="52"/>
  <c r="AD66" i="52"/>
  <c r="AN68" i="52"/>
  <c r="AJ70" i="52"/>
  <c r="BD35" i="52"/>
  <c r="AN35" i="52"/>
  <c r="X35" i="52"/>
  <c r="BJ35" i="52"/>
  <c r="AR35" i="52"/>
  <c r="Z35" i="52"/>
  <c r="BH35" i="52"/>
  <c r="AP35" i="52"/>
  <c r="V35" i="52"/>
  <c r="AJ35" i="52"/>
  <c r="BL35" i="52"/>
  <c r="BL41" i="52"/>
  <c r="AV41" i="52"/>
  <c r="AF41" i="52"/>
  <c r="P41" i="52"/>
  <c r="BH41" i="52"/>
  <c r="AP41" i="52"/>
  <c r="X41" i="52"/>
  <c r="BF41" i="52"/>
  <c r="AN41" i="52"/>
  <c r="V41" i="52"/>
  <c r="AL41" i="52"/>
  <c r="BH42" i="52"/>
  <c r="AR42" i="52"/>
  <c r="AB42" i="52"/>
  <c r="BL42" i="52"/>
  <c r="AT42" i="52"/>
  <c r="Z42" i="52"/>
  <c r="BJ42" i="52"/>
  <c r="AP42" i="52"/>
  <c r="X42" i="52"/>
  <c r="AJ42" i="52"/>
  <c r="BF42" i="52"/>
  <c r="BH28" i="52"/>
  <c r="AR28" i="52"/>
  <c r="AB28" i="52"/>
  <c r="BF28" i="52"/>
  <c r="AP28" i="52"/>
  <c r="Z28" i="52"/>
  <c r="AH28" i="52"/>
  <c r="BB28" i="52"/>
  <c r="P35" i="52"/>
  <c r="AL35" i="52"/>
  <c r="AZ36" i="52"/>
  <c r="AJ36" i="52"/>
  <c r="T36" i="52"/>
  <c r="BL36" i="52"/>
  <c r="AT36" i="52"/>
  <c r="AB36" i="52"/>
  <c r="BJ36" i="52"/>
  <c r="AR36" i="52"/>
  <c r="Z36" i="52"/>
  <c r="AL36" i="52"/>
  <c r="BH36" i="52"/>
  <c r="R41" i="52"/>
  <c r="AR41" i="52"/>
  <c r="P42" i="52"/>
  <c r="AL42" i="52"/>
  <c r="BD43" i="52"/>
  <c r="AN43" i="52"/>
  <c r="X43" i="52"/>
  <c r="AV43" i="52"/>
  <c r="AD43" i="52"/>
  <c r="BL43" i="52"/>
  <c r="AT43" i="52"/>
  <c r="AB43" i="52"/>
  <c r="AJ43" i="52"/>
  <c r="BH43" i="52"/>
  <c r="AX62" i="52"/>
  <c r="AH62" i="52"/>
  <c r="R62" i="52"/>
  <c r="BF62" i="52"/>
  <c r="AP62" i="52"/>
  <c r="Z62" i="52"/>
  <c r="AV62" i="52"/>
  <c r="AB62" i="52"/>
  <c r="BH62" i="52"/>
  <c r="AJ62" i="52"/>
  <c r="BD62" i="52"/>
  <c r="AF62" i="52"/>
  <c r="AR62" i="52"/>
  <c r="AD23" i="52"/>
  <c r="AT23" i="52"/>
  <c r="AD27" i="52"/>
  <c r="AT27" i="52"/>
  <c r="AD31" i="52"/>
  <c r="AZ32" i="52"/>
  <c r="AJ32" i="52"/>
  <c r="T32" i="52"/>
  <c r="AF32" i="52"/>
  <c r="AX32" i="52"/>
  <c r="BH38" i="52"/>
  <c r="AR38" i="52"/>
  <c r="AB38" i="52"/>
  <c r="AF38" i="52"/>
  <c r="AX38" i="52"/>
  <c r="BF56" i="52"/>
  <c r="AP56" i="52"/>
  <c r="Z56" i="52"/>
  <c r="AX56" i="52"/>
  <c r="AH56" i="52"/>
  <c r="R56" i="52"/>
  <c r="AV56" i="52"/>
  <c r="AB56" i="52"/>
  <c r="AL56" i="52"/>
  <c r="BJ56" i="52"/>
  <c r="BF64" i="52"/>
  <c r="AP64" i="52"/>
  <c r="Z64" i="52"/>
  <c r="AX64" i="52"/>
  <c r="AH64" i="52"/>
  <c r="R64" i="52"/>
  <c r="AV64" i="52"/>
  <c r="AB64" i="52"/>
  <c r="AL64" i="52"/>
  <c r="BJ64" i="52"/>
  <c r="BD31" i="52"/>
  <c r="AN31" i="52"/>
  <c r="X31" i="52"/>
  <c r="AF31" i="52"/>
  <c r="AX31" i="52"/>
  <c r="P38" i="52"/>
  <c r="AH38" i="52"/>
  <c r="AZ38" i="52"/>
  <c r="AX44" i="52"/>
  <c r="BB44" i="52"/>
  <c r="AJ44" i="52"/>
  <c r="T44" i="52"/>
  <c r="AF44" i="52"/>
  <c r="AZ44" i="52"/>
  <c r="P56" i="52"/>
  <c r="AN56" i="52"/>
  <c r="BL56" i="52"/>
  <c r="P64" i="52"/>
  <c r="AN64" i="52"/>
  <c r="BL64" i="52"/>
  <c r="BF72" i="52"/>
  <c r="AP72" i="52"/>
  <c r="Z72" i="52"/>
  <c r="AX72" i="52"/>
  <c r="AH72" i="52"/>
  <c r="R72" i="52"/>
  <c r="BL72" i="52"/>
  <c r="AR72" i="52"/>
  <c r="V72" i="52"/>
  <c r="AL72" i="52"/>
  <c r="BJ72" i="52"/>
  <c r="AX50" i="52"/>
  <c r="AH50" i="52"/>
  <c r="R50" i="52"/>
  <c r="BF50" i="52"/>
  <c r="AP50" i="52"/>
  <c r="Z50" i="52"/>
  <c r="AJ50" i="52"/>
  <c r="BD50" i="52"/>
  <c r="BF52" i="52"/>
  <c r="AP52" i="52"/>
  <c r="Z52" i="52"/>
  <c r="AX52" i="52"/>
  <c r="AH52" i="52"/>
  <c r="R52" i="52"/>
  <c r="AJ52" i="52"/>
  <c r="BD52" i="52"/>
  <c r="AD45" i="52"/>
  <c r="AT45" i="52"/>
  <c r="V47" i="52"/>
  <c r="AL47" i="52"/>
  <c r="BB47" i="52"/>
  <c r="AD49" i="52"/>
  <c r="AT49" i="52"/>
  <c r="V51" i="52"/>
  <c r="AL51" i="52"/>
  <c r="BB51" i="52"/>
  <c r="AD53" i="52"/>
  <c r="AT53" i="52"/>
  <c r="V55" i="52"/>
  <c r="AL55" i="52"/>
  <c r="BB55" i="52"/>
  <c r="AD57" i="52"/>
  <c r="AT57" i="52"/>
  <c r="BJ57" i="52"/>
  <c r="V59" i="52"/>
  <c r="AL59" i="52"/>
  <c r="BB59" i="52"/>
  <c r="AD61" i="52"/>
  <c r="AT61" i="52"/>
  <c r="BJ61" i="52"/>
  <c r="V63" i="52"/>
  <c r="AL63" i="52"/>
  <c r="BB63" i="52"/>
  <c r="AD65" i="52"/>
  <c r="AT65" i="52"/>
  <c r="BJ65" i="52"/>
  <c r="V67" i="52"/>
  <c r="AL67" i="52"/>
  <c r="BB67" i="52"/>
  <c r="AD69" i="52"/>
  <c r="AT69" i="52"/>
  <c r="BJ69" i="52"/>
  <c r="V71" i="52"/>
  <c r="AL71" i="52"/>
  <c r="BB71" i="52"/>
  <c r="AD47" i="52"/>
  <c r="AT47" i="52"/>
  <c r="AD51" i="52"/>
  <c r="AT51" i="52"/>
  <c r="AD55" i="52"/>
  <c r="AT55" i="52"/>
  <c r="V57" i="52"/>
  <c r="AL57" i="52"/>
  <c r="AD59" i="52"/>
  <c r="AT59" i="52"/>
  <c r="V61" i="52"/>
  <c r="AL61" i="52"/>
  <c r="AD63" i="52"/>
  <c r="AT63" i="52"/>
  <c r="V65" i="52"/>
  <c r="AL65" i="52"/>
  <c r="AD67" i="52"/>
  <c r="AT67" i="52"/>
  <c r="AD71" i="52"/>
  <c r="AT71" i="52"/>
  <c r="N10" i="38"/>
  <c r="N13" i="36"/>
  <c r="AZ96" i="51"/>
  <c r="H4" i="47" s="1"/>
  <c r="AJ96" i="51"/>
  <c r="H6" i="39" s="1"/>
  <c r="T96" i="51"/>
  <c r="H7" i="31" s="1"/>
  <c r="K96" i="51"/>
  <c r="AA96" i="51"/>
  <c r="AQ96" i="51"/>
  <c r="L96" i="51"/>
  <c r="H10" i="27" s="1"/>
  <c r="AB96" i="51"/>
  <c r="H8" i="35" s="1"/>
  <c r="AR96" i="51"/>
  <c r="H7" i="43" s="1"/>
  <c r="U96" i="51"/>
  <c r="AS96" i="51"/>
  <c r="M96" i="51"/>
  <c r="AC96" i="51"/>
  <c r="AK96" i="51"/>
  <c r="BA96" i="51"/>
  <c r="N96" i="51"/>
  <c r="H7" i="28" s="1"/>
  <c r="V96" i="51"/>
  <c r="H5" i="32" s="1"/>
  <c r="AD96" i="51"/>
  <c r="H7" i="36" s="1"/>
  <c r="AL96" i="51"/>
  <c r="H4" i="40" s="1"/>
  <c r="AT96" i="51"/>
  <c r="H6" i="44" s="1"/>
  <c r="BB96" i="51"/>
  <c r="H5" i="48" s="1"/>
  <c r="P96" i="51"/>
  <c r="H4" i="29" s="1"/>
  <c r="X96" i="51"/>
  <c r="H6" i="33" s="1"/>
  <c r="AF96" i="51"/>
  <c r="H4" i="37" s="1"/>
  <c r="AN96" i="51"/>
  <c r="H5" i="41" s="1"/>
  <c r="AV96" i="51"/>
  <c r="H6" i="45" s="1"/>
  <c r="BD96" i="51"/>
  <c r="H4" i="49" s="1"/>
  <c r="J96" i="51"/>
  <c r="H13" i="9" s="1"/>
  <c r="R96" i="51"/>
  <c r="H7" i="30" s="1"/>
  <c r="Z96" i="51"/>
  <c r="H6" i="34" s="1"/>
  <c r="AP96" i="51"/>
  <c r="H4" i="42" s="1"/>
  <c r="AX96" i="51"/>
  <c r="H5" i="46" s="1"/>
  <c r="BF96" i="51"/>
  <c r="S96" i="51"/>
  <c r="AI96" i="51"/>
  <c r="AY96" i="51"/>
  <c r="N10" i="50"/>
  <c r="N9" i="50"/>
  <c r="N11" i="50" s="1"/>
  <c r="N11" i="48"/>
  <c r="N12" i="48" s="1"/>
  <c r="N10" i="47"/>
  <c r="N9" i="47"/>
  <c r="N11" i="47" s="1"/>
  <c r="N11" i="46"/>
  <c r="N10" i="46"/>
  <c r="N11" i="45"/>
  <c r="N13" i="43"/>
  <c r="N12" i="43"/>
  <c r="N10" i="42"/>
  <c r="N9" i="42"/>
  <c r="N10" i="41"/>
  <c r="N12" i="41" s="1"/>
  <c r="N10" i="40"/>
  <c r="N9" i="40"/>
  <c r="N12" i="39"/>
  <c r="N11" i="39"/>
  <c r="N12" i="34"/>
  <c r="N11" i="34"/>
  <c r="N11" i="32"/>
  <c r="N10" i="32"/>
  <c r="N16" i="27"/>
  <c r="N19" i="9"/>
  <c r="N20" i="9" s="1"/>
  <c r="N13" i="34" l="1"/>
  <c r="P20" i="1"/>
  <c r="N10" i="37"/>
  <c r="N14" i="43"/>
  <c r="N9" i="49"/>
  <c r="BJ73" i="52"/>
  <c r="H5" i="49" s="1"/>
  <c r="AV73" i="52"/>
  <c r="H5" i="42" s="1"/>
  <c r="Z73" i="52"/>
  <c r="H8" i="31" s="1"/>
  <c r="BL73" i="52"/>
  <c r="H5" i="50" s="1"/>
  <c r="AT73" i="52"/>
  <c r="H6" i="41" s="1"/>
  <c r="AD73" i="52"/>
  <c r="H7" i="33" s="1"/>
  <c r="AP73" i="52"/>
  <c r="H7" i="39" s="1"/>
  <c r="AR73" i="52"/>
  <c r="H5" i="40" s="1"/>
  <c r="P73" i="52"/>
  <c r="H14" i="9" s="1"/>
  <c r="AB73" i="52"/>
  <c r="H6" i="32" s="1"/>
  <c r="T73" i="52"/>
  <c r="H8" i="28" s="1"/>
  <c r="N11" i="42"/>
  <c r="N12" i="46"/>
  <c r="AN73" i="52"/>
  <c r="H5" i="38" s="1"/>
  <c r="BB73" i="52"/>
  <c r="H7" i="45" s="1"/>
  <c r="AF73" i="52"/>
  <c r="H7" i="34" s="1"/>
  <c r="V73" i="52"/>
  <c r="H5" i="29" s="1"/>
  <c r="N5" i="29" s="1"/>
  <c r="BH73" i="52"/>
  <c r="H6" i="48" s="1"/>
  <c r="AJ73" i="52"/>
  <c r="H8" i="36" s="1"/>
  <c r="X73" i="52"/>
  <c r="N11" i="44"/>
  <c r="H4" i="50"/>
  <c r="BH96" i="51"/>
  <c r="I21" i="1" s="1"/>
  <c r="AZ73" i="52"/>
  <c r="H7" i="44" s="1"/>
  <c r="BD73" i="52"/>
  <c r="H6" i="46" s="1"/>
  <c r="AL73" i="52"/>
  <c r="H5" i="37" s="1"/>
  <c r="AH73" i="52"/>
  <c r="H9" i="35" s="1"/>
  <c r="AX73" i="52"/>
  <c r="H8" i="43" s="1"/>
  <c r="BF73" i="52"/>
  <c r="H5" i="47" s="1"/>
  <c r="R73" i="52"/>
  <c r="H11" i="27" s="1"/>
  <c r="N11" i="49"/>
  <c r="N13" i="44"/>
  <c r="N9" i="38"/>
  <c r="N11" i="38" s="1"/>
  <c r="N12" i="36"/>
  <c r="N14" i="36" s="1"/>
  <c r="N13" i="45"/>
  <c r="N11" i="40"/>
  <c r="N11" i="37"/>
  <c r="N13" i="39"/>
  <c r="N13" i="35"/>
  <c r="N15" i="35" s="1"/>
  <c r="N12" i="33"/>
  <c r="N11" i="33"/>
  <c r="N12" i="32"/>
  <c r="N12" i="31"/>
  <c r="N14" i="31" s="1"/>
  <c r="N13" i="30"/>
  <c r="N12" i="30"/>
  <c r="N13" i="28"/>
  <c r="N12" i="28"/>
  <c r="N15" i="27"/>
  <c r="N17" i="27" s="1"/>
  <c r="N8" i="29" l="1"/>
  <c r="O5" i="29"/>
  <c r="N14" i="28"/>
  <c r="J5" i="29"/>
  <c r="H8" i="30"/>
  <c r="BN73" i="52"/>
  <c r="I22" i="1" s="1"/>
  <c r="N10" i="29"/>
  <c r="N9" i="29"/>
  <c r="N13" i="33"/>
  <c r="N14" i="30"/>
  <c r="N11" i="29" l="1"/>
  <c r="K22" i="1"/>
  <c r="N22" i="1" s="1"/>
  <c r="J22" i="1"/>
  <c r="K19" i="1"/>
  <c r="K20" i="1"/>
  <c r="H20" i="1"/>
  <c r="N20" i="1" s="1"/>
  <c r="H19" i="1"/>
  <c r="N19" i="1" s="1"/>
  <c r="N14" i="1"/>
  <c r="H7" i="1"/>
  <c r="N7" i="1" s="1"/>
  <c r="K7" i="1"/>
  <c r="H8" i="1"/>
  <c r="N8" i="1" s="1"/>
  <c r="K8" i="1"/>
  <c r="H9" i="1"/>
  <c r="N9" i="1" s="1"/>
  <c r="K9" i="1"/>
  <c r="H10" i="1"/>
  <c r="N10" i="1" s="1"/>
  <c r="K10" i="1"/>
  <c r="K12" i="1"/>
  <c r="H12" i="1"/>
  <c r="N12" i="1" s="1"/>
  <c r="H13" i="1"/>
  <c r="N13" i="1" s="1"/>
  <c r="K13" i="1"/>
  <c r="H14" i="1"/>
  <c r="K14" i="1"/>
  <c r="H15" i="1"/>
  <c r="N15" i="1" s="1"/>
  <c r="K15" i="1"/>
  <c r="K6" i="1"/>
  <c r="H17" i="1" l="1"/>
  <c r="N17" i="1" s="1"/>
  <c r="H18" i="1"/>
  <c r="N18" i="1" s="1"/>
  <c r="H6" i="1"/>
  <c r="N6" i="1" s="1"/>
  <c r="O20" i="1" s="1"/>
  <c r="Q20" i="1" s="1"/>
  <c r="Q21" i="1" l="1"/>
  <c r="Q22" i="1" s="1"/>
  <c r="Q23" i="1" s="1"/>
  <c r="Q24" i="1" s="1"/>
  <c r="K17" i="1"/>
  <c r="K18" i="1"/>
  <c r="J21" i="1"/>
  <c r="K21" i="1" l="1"/>
  <c r="N21" i="1" l="1"/>
  <c r="N25" i="1" s="1"/>
  <c r="N26" i="1" l="1"/>
  <c r="N27" i="1"/>
  <c r="N28" i="1" l="1"/>
</calcChain>
</file>

<file path=xl/sharedStrings.xml><?xml version="1.0" encoding="utf-8"?>
<sst xmlns="http://schemas.openxmlformats.org/spreadsheetml/2006/main" count="2995" uniqueCount="540">
  <si>
    <t xml:space="preserve">Nombre del Proveedor: </t>
  </si>
  <si>
    <t>ZV SERVIASEAMOS UNION TEMPORAL</t>
  </si>
  <si>
    <t>Paquete de Servicios</t>
  </si>
  <si>
    <t>Item</t>
  </si>
  <si>
    <t>Categoría</t>
  </si>
  <si>
    <t>Servicio</t>
  </si>
  <si>
    <t>Característica 1</t>
  </si>
  <si>
    <t>Disponibilidad</t>
  </si>
  <si>
    <t>Cantidad</t>
  </si>
  <si>
    <t>Días laborados</t>
  </si>
  <si>
    <t>Valor Dia</t>
  </si>
  <si>
    <t>Precio Unitario con Descuento</t>
  </si>
  <si>
    <t>Nuevo precio cláusula 10</t>
  </si>
  <si>
    <t>Valor Mensual / Valor X Unidad</t>
  </si>
  <si>
    <t>Recargo por Trabajo nocturno, extra, dominical y festivo</t>
  </si>
  <si>
    <t>Recargo por dotación especial</t>
  </si>
  <si>
    <t>Valor Total</t>
  </si>
  <si>
    <t>Servicio de Personal</t>
  </si>
  <si>
    <t>Operario de aseo y cafetería</t>
  </si>
  <si>
    <t>Tiempo Completo</t>
  </si>
  <si>
    <t>Operario de mantenimiento</t>
  </si>
  <si>
    <t>Coordinador de tiempo completo</t>
  </si>
  <si>
    <t>Jardinero</t>
  </si>
  <si>
    <t>Bienes de Aseo y Cafetería</t>
  </si>
  <si>
    <t>Insumos</t>
  </si>
  <si>
    <t>Maquinaria</t>
  </si>
  <si>
    <t>1. Si requiere agregue o elimine filas</t>
  </si>
  <si>
    <t>Subtotal</t>
  </si>
  <si>
    <t>% AIU</t>
  </si>
  <si>
    <t>IVA</t>
  </si>
  <si>
    <t>Total</t>
  </si>
  <si>
    <t>CODIGO</t>
  </si>
  <si>
    <t>Unidad</t>
  </si>
  <si>
    <t>Sede 1</t>
  </si>
  <si>
    <t>TOTAL</t>
  </si>
  <si>
    <t>Sede 2</t>
  </si>
  <si>
    <t>Sede 3</t>
  </si>
  <si>
    <t>Sede 4</t>
  </si>
  <si>
    <t>Sede 5</t>
  </si>
  <si>
    <t>Sede 6</t>
  </si>
  <si>
    <t>Sede 7</t>
  </si>
  <si>
    <t>Sede 8</t>
  </si>
  <si>
    <t>Sede 9</t>
  </si>
  <si>
    <t>Sede 10</t>
  </si>
  <si>
    <t>Sede 11</t>
  </si>
  <si>
    <t>Sede 12</t>
  </si>
  <si>
    <t>Sede 13</t>
  </si>
  <si>
    <t>Sede 14</t>
  </si>
  <si>
    <t>Sede 15</t>
  </si>
  <si>
    <t>Sede 16</t>
  </si>
  <si>
    <t>Sede 17</t>
  </si>
  <si>
    <t>Sede 18</t>
  </si>
  <si>
    <t>Sede 19</t>
  </si>
  <si>
    <t>Sede 20</t>
  </si>
  <si>
    <t>Sede 21</t>
  </si>
  <si>
    <t>Sede 22</t>
  </si>
  <si>
    <t>Sede 23</t>
  </si>
  <si>
    <t>Sede 24</t>
  </si>
  <si>
    <t>Sede 25</t>
  </si>
  <si>
    <t>Papel del tipo utilizado para papel higiénico</t>
  </si>
  <si>
    <t>Papel higiénico 1 (Compra)</t>
  </si>
  <si>
    <t>Und</t>
  </si>
  <si>
    <t>Papel higiénico 3 (Compra)</t>
  </si>
  <si>
    <t>Toallas de papel</t>
  </si>
  <si>
    <t>Toallas para manos 6 (Compra)</t>
  </si>
  <si>
    <t>Toallas para manos 7 (Compra)</t>
  </si>
  <si>
    <t>Vasos de papel o cartón</t>
  </si>
  <si>
    <t>Vasos biodegradables 1 (Compra)</t>
  </si>
  <si>
    <t>Vasos biodegradables 2 (Compra)</t>
  </si>
  <si>
    <t>Vasos biodegradables 3 (Compra)</t>
  </si>
  <si>
    <t>Papel para servilletas, toallas y similares</t>
  </si>
  <si>
    <t>Servilleta papel (Compra)</t>
  </si>
  <si>
    <t>Café molido</t>
  </si>
  <si>
    <t>Café 1 (Compra)</t>
  </si>
  <si>
    <t>Azúcar refinada</t>
  </si>
  <si>
    <t>Azúcar 1 (Compra)</t>
  </si>
  <si>
    <t>Azúcar 3 (Compra)</t>
  </si>
  <si>
    <t>Agua purificada (envasada)</t>
  </si>
  <si>
    <t>Agua potable 4 (Compra)</t>
  </si>
  <si>
    <t>Jabones en pasta para lavar (5-6)</t>
  </si>
  <si>
    <t>Jabón para loza 1 (Compra)</t>
  </si>
  <si>
    <t>Jabón para loza 3 (Compra)</t>
  </si>
  <si>
    <t>Jabón en barra azul (Compra)</t>
  </si>
  <si>
    <t>Detergentes en polvo</t>
  </si>
  <si>
    <t>Jabón abrasivo (Compra)</t>
  </si>
  <si>
    <t>Jabones de tocador (11)</t>
  </si>
  <si>
    <t>Jabón de tocador 2 (Compra)</t>
  </si>
  <si>
    <t>Jabones líquidos para lavar (1-3-4)</t>
  </si>
  <si>
    <t>Jabón de dispensador para manos 2 (Compra)</t>
  </si>
  <si>
    <t>Productos químicos especiales 
para tratamiento de pisos</t>
  </si>
  <si>
    <t>Limpiador multiusos 1 (Compra)</t>
  </si>
  <si>
    <t>Desinfectantes</t>
  </si>
  <si>
    <t>Limpiador desinfectante para pisos (Compra)</t>
  </si>
  <si>
    <t>Preparaciones para limpieza y desengrase</t>
  </si>
  <si>
    <t>Líquido desengrasante (Compra)</t>
  </si>
  <si>
    <t>Pastilla desinfectante para sanitario (Compra)</t>
  </si>
  <si>
    <t>Preparaciones para limpiar vidrios</t>
  </si>
  <si>
    <t>Líquido para limpiar vidrios 1 (Compra)</t>
  </si>
  <si>
    <t>Hipoclorito de sodio</t>
  </si>
  <si>
    <t>Blanqueador o hipoclorito 1 (Compra)</t>
  </si>
  <si>
    <t>Creolina 2 (Compra)</t>
  </si>
  <si>
    <t>Productos químicos especiales para tratamiento de pisos</t>
  </si>
  <si>
    <t>Champú para alfombras y tapizados 1 (Compra)</t>
  </si>
  <si>
    <t>Líquido cubre rasguños para madera (Compra)</t>
  </si>
  <si>
    <t>Ceras para pisos</t>
  </si>
  <si>
    <t>Cera polimérica (Compra)</t>
  </si>
  <si>
    <t>Sellante para pisos (Compra)</t>
  </si>
  <si>
    <t>Mantenedor de pisos (Compra)</t>
  </si>
  <si>
    <t>Removedor de cera (Compra)</t>
  </si>
  <si>
    <t>Jabones industriales (7-52)</t>
  </si>
  <si>
    <t>Jabón neutro para pisos 1 (Compra)</t>
  </si>
  <si>
    <t>Varsol-disolvente núm. 4</t>
  </si>
  <si>
    <t>Varsol ecológico 2 (Compra)</t>
  </si>
  <si>
    <t>Brillametal en crema (Compra)</t>
  </si>
  <si>
    <t>Purificadores líquidos de ambiente</t>
  </si>
  <si>
    <t>Ambientador 1 (Compra)</t>
  </si>
  <si>
    <t>Ambientador 2 (Compra)</t>
  </si>
  <si>
    <t>Solventes para insecticida</t>
  </si>
  <si>
    <t>Insecticida 1 (Compra)</t>
  </si>
  <si>
    <t>Insecticida 2 (Compra)</t>
  </si>
  <si>
    <t>Filtros de algodón</t>
  </si>
  <si>
    <t>Limpiones 1 (Compra)</t>
  </si>
  <si>
    <t>Bayetilla 1 (Compra)</t>
  </si>
  <si>
    <t>Bayetilla 2 (Compra)</t>
  </si>
  <si>
    <t>Toalla en tela blanca para pisos por metro (repuesto de haraganes) (Compra)</t>
  </si>
  <si>
    <t>Paños absorbentes desechables para uso doméstico</t>
  </si>
  <si>
    <t>Paño absorbente multiusos 1 (Compra)</t>
  </si>
  <si>
    <t>Esponjas y esponjillas metálicas</t>
  </si>
  <si>
    <t>Esponjilla 1 (Compra)</t>
  </si>
  <si>
    <t>Esponjilla 2 (Compra)</t>
  </si>
  <si>
    <t>Esponjilla 3 (Compra)</t>
  </si>
  <si>
    <t>Esponjilla 4 (Compra)</t>
  </si>
  <si>
    <t>Esponjilla 5 (Compra)</t>
  </si>
  <si>
    <t>Escobas</t>
  </si>
  <si>
    <t>Escoba 1 (Compra)</t>
  </si>
  <si>
    <t>Escoba 2 (Compra)</t>
  </si>
  <si>
    <t>Escoba 3 (Compra)</t>
  </si>
  <si>
    <t>Escoba 4 (Compra)</t>
  </si>
  <si>
    <t>Mangos metálicos</t>
  </si>
  <si>
    <t>Mango metálico escoba 1 (Compra)</t>
  </si>
  <si>
    <t>Mango madera escoba 1 (Compra)</t>
  </si>
  <si>
    <t>Cepillos para lavar o fregar</t>
  </si>
  <si>
    <t>Cepillos 2 (Compra)</t>
  </si>
  <si>
    <t>Cepillos 3 (Compra)</t>
  </si>
  <si>
    <t>Trapero 3 (Compra)</t>
  </si>
  <si>
    <t>Mango metálico trapero (Compra)</t>
  </si>
  <si>
    <t>Cepillo para sanitario (churrusco) (Compra)</t>
  </si>
  <si>
    <t>Pads 1 (Compra)</t>
  </si>
  <si>
    <t>Pads 2 (Compra)</t>
  </si>
  <si>
    <t>Pads 3 (Compra)</t>
  </si>
  <si>
    <t>Pads 4 (Compra)</t>
  </si>
  <si>
    <t>Boneth 1 (Compra)</t>
  </si>
  <si>
    <t>Boneth 2 (Compra)</t>
  </si>
  <si>
    <t>Bolsas de material plástico sin impresión</t>
  </si>
  <si>
    <t>Bolsas plásticas 1 (Compra)</t>
  </si>
  <si>
    <t>Bolsas plásticas 15 (Compra)</t>
  </si>
  <si>
    <t>Bolsas plásticas 16 (Compra)</t>
  </si>
  <si>
    <t>Bolsas plásticas 17 (Compra)</t>
  </si>
  <si>
    <t>Bolsas plásticas 21 (Compra)</t>
  </si>
  <si>
    <t>Bolsas plásticas 22 (Compra)</t>
  </si>
  <si>
    <t>Bolsas plásticas 23 (Compra)</t>
  </si>
  <si>
    <t>Guantes de fibras artificiales y sintéticas</t>
  </si>
  <si>
    <t>Guantes 1 (Compra)</t>
  </si>
  <si>
    <t>Guantes 2 (Compra)</t>
  </si>
  <si>
    <t>Guantes 4 (Compra)</t>
  </si>
  <si>
    <t>Guantes 6 (Compra)</t>
  </si>
  <si>
    <t>Guantes 7 (Compra)</t>
  </si>
  <si>
    <t>Guantes 9 (Compra)</t>
  </si>
  <si>
    <t>Filtros de material textil, para usos técnicos e industriales</t>
  </si>
  <si>
    <t>Tapabocas Desechable (Compra)</t>
  </si>
  <si>
    <t>Pañuelos de papel</t>
  </si>
  <si>
    <t>Pañuelos (Compra)</t>
  </si>
  <si>
    <t>Aplicadores, bajalenguas y otros para usos higiénicos, de madera</t>
  </si>
  <si>
    <t>Mezclador 1 (Compra)</t>
  </si>
  <si>
    <t>Filtro para greca 1 (Compra)</t>
  </si>
  <si>
    <t>Filtro para greca 2 (Compra)</t>
  </si>
  <si>
    <t>Churrusco para tubos de greca (Compra)</t>
  </si>
  <si>
    <t>Termo para café 2 (Compra)</t>
  </si>
  <si>
    <t>Crema para café (Compra)</t>
  </si>
  <si>
    <t>Productos aromáticos diversos</t>
  </si>
  <si>
    <t>Aromática con panela 2 (Compra)</t>
  </si>
  <si>
    <t>Aromática de fruta 2 (Compra)</t>
  </si>
  <si>
    <t>Válvula dispensadora para botellón de agua (Compra)</t>
  </si>
  <si>
    <t>Cepillo para paredes y techos (Compra)</t>
  </si>
  <si>
    <t>Brillador 1 (Compra)</t>
  </si>
  <si>
    <t>Brillador 2 (Compra)</t>
  </si>
  <si>
    <t>Repuestos brillador 1 (Compra)</t>
  </si>
  <si>
    <t>Repuestos brillador 2 (Compra)</t>
  </si>
  <si>
    <t>Etiquetas de fila</t>
  </si>
  <si>
    <t>Suma de Sede 25</t>
  </si>
  <si>
    <t>Suma de TOTAL25</t>
  </si>
  <si>
    <t>Total general</t>
  </si>
  <si>
    <t>Suma de Sede 1</t>
  </si>
  <si>
    <t>SEDE 1</t>
  </si>
  <si>
    <t>Suma de Sede 2</t>
  </si>
  <si>
    <t>Suma de TOTAL2</t>
  </si>
  <si>
    <t>Suma de Sede 3</t>
  </si>
  <si>
    <t>Suma de TOTAL3</t>
  </si>
  <si>
    <t>Suma de Sede 4</t>
  </si>
  <si>
    <t>Suma de TOTAL4</t>
  </si>
  <si>
    <t>Suma de Sede 5</t>
  </si>
  <si>
    <t>Suma de TOTAL5</t>
  </si>
  <si>
    <t>Suma de Sede 6</t>
  </si>
  <si>
    <t>Suma de TOTAL6</t>
  </si>
  <si>
    <t>Suma de Sede 7</t>
  </si>
  <si>
    <t>Suma de TOTAL7</t>
  </si>
  <si>
    <t>Suma de Sede 8</t>
  </si>
  <si>
    <t>Suma de TOTAL8</t>
  </si>
  <si>
    <t>Suma de Sede 9</t>
  </si>
  <si>
    <t>Suma de TOTAL9</t>
  </si>
  <si>
    <t>Suma de Sede 10</t>
  </si>
  <si>
    <t>Suma de TOTAL10</t>
  </si>
  <si>
    <t>Suma de Sede 11</t>
  </si>
  <si>
    <t>Suma de TOTAL11</t>
  </si>
  <si>
    <t>Suma de Sede 12</t>
  </si>
  <si>
    <t>Suma de TOTAL12</t>
  </si>
  <si>
    <t>Suma de Sede 13</t>
  </si>
  <si>
    <t>Suma de TOTAL13</t>
  </si>
  <si>
    <t>Suma de Sede 14</t>
  </si>
  <si>
    <t>Suma de TOTAL14</t>
  </si>
  <si>
    <t>Suma de Sede 15</t>
  </si>
  <si>
    <t>Suma de TOTAL15</t>
  </si>
  <si>
    <t>Suma de Sede 16</t>
  </si>
  <si>
    <t>Suma de TOTAL16</t>
  </si>
  <si>
    <t>Suma de Sede 17</t>
  </si>
  <si>
    <t>Suma de TOTAL17</t>
  </si>
  <si>
    <t>Suma de Sede 18</t>
  </si>
  <si>
    <t>Suma de TOTAL18</t>
  </si>
  <si>
    <t>Suma de Sede 19</t>
  </si>
  <si>
    <t>Suma de TOTAL19</t>
  </si>
  <si>
    <t>Suma de Sede 20</t>
  </si>
  <si>
    <t>Suma de TOTAL20</t>
  </si>
  <si>
    <t>Suma de Sede 21</t>
  </si>
  <si>
    <t>Suma de TOTAL21</t>
  </si>
  <si>
    <t>Suma de Sede 22</t>
  </si>
  <si>
    <t>Suma de TOTAL22</t>
  </si>
  <si>
    <t>Suma de Sede 23</t>
  </si>
  <si>
    <t>Suma de TOTAL23</t>
  </si>
  <si>
    <t>Suma de Sede 24</t>
  </si>
  <si>
    <t>Suma de TOTAL24</t>
  </si>
  <si>
    <t>RUBRO</t>
  </si>
  <si>
    <t>O2120201002042441001</t>
  </si>
  <si>
    <t>O2120201003043413999</t>
  </si>
  <si>
    <t>O2120201003013191409</t>
  </si>
  <si>
    <t>O2120201002032352001</t>
  </si>
  <si>
    <t>O2120201003063641001</t>
  </si>
  <si>
    <t>O2120201002032381302</t>
  </si>
  <si>
    <t>O2120201003083899303</t>
  </si>
  <si>
    <t>O2120201003053533202</t>
  </si>
  <si>
    <t>O2120201003043466401</t>
  </si>
  <si>
    <t>O2120201003053532201</t>
  </si>
  <si>
    <t>O2120201003073719199</t>
  </si>
  <si>
    <t>O2120201003083899302</t>
  </si>
  <si>
    <t>O2120201004024291231</t>
  </si>
  <si>
    <t>O2120201002072792104</t>
  </si>
  <si>
    <t>O2120201002072719007</t>
  </si>
  <si>
    <t>O2120201002082823803</t>
  </si>
  <si>
    <t>O2120201003043424014</t>
  </si>
  <si>
    <t>O2120201003053532105</t>
  </si>
  <si>
    <t>O2120201003053532101</t>
  </si>
  <si>
    <t>O2120201003053532104</t>
  </si>
  <si>
    <t>O2120201003053532103</t>
  </si>
  <si>
    <t>O2120201004024299201</t>
  </si>
  <si>
    <t>O2120201002072719009</t>
  </si>
  <si>
    <t>O2120201003023219303</t>
  </si>
  <si>
    <t>O2120201003023213101</t>
  </si>
  <si>
    <t>O2120201003023213102</t>
  </si>
  <si>
    <t>O2120201003053532204</t>
  </si>
  <si>
    <t>O2120201003053532212</t>
  </si>
  <si>
    <t>O2120201002032399921</t>
  </si>
  <si>
    <t>O2120201003053549945</t>
  </si>
  <si>
    <t>O2120201003053533102</t>
  </si>
  <si>
    <t>O2120201003063694012</t>
  </si>
  <si>
    <t>O2120201003063694016</t>
  </si>
  <si>
    <t>O2120201003033335001</t>
  </si>
  <si>
    <t>O2120201002032391101</t>
  </si>
  <si>
    <t>O2120201003023219304</t>
  </si>
  <si>
    <t>O2120201003033335004</t>
  </si>
  <si>
    <t>O2120201003073719305</t>
  </si>
  <si>
    <t>O2120201003073722101</t>
  </si>
  <si>
    <t>O2120201003023219907</t>
  </si>
  <si>
    <t>O21202020070373122</t>
  </si>
  <si>
    <t>O21202020070373230</t>
  </si>
  <si>
    <t>O21202020080585330</t>
  </si>
  <si>
    <t>VALOR DISPONIBLE</t>
  </si>
  <si>
    <t>TOTAL DESPUES DE PAGO</t>
  </si>
  <si>
    <t>SEDE - PRODUCTO</t>
  </si>
  <si>
    <t>Centro de Costos</t>
  </si>
  <si>
    <t>Alcoholes n.c.p.</t>
  </si>
  <si>
    <t>Aplicadores, bajalenguas y otros para usos higiénicos,  de madera</t>
  </si>
  <si>
    <t>Envases n.c.p. de vidrio</t>
  </si>
  <si>
    <t>Filtros de material textil, 
para usos técnicos e industriales</t>
  </si>
  <si>
    <t>Guantes de fibras artificiales 
y sintéticas</t>
  </si>
  <si>
    <t>Paños absorbentes desechables 
para uso doméstico</t>
  </si>
  <si>
    <t>Papel del tipo utilizado para  
papel higiénico</t>
  </si>
  <si>
    <t>Recipientes de material plástico-canecas para la basura</t>
  </si>
  <si>
    <t>Recogedores plásticos de basura</t>
  </si>
  <si>
    <t>Té elaborado</t>
  </si>
  <si>
    <t>Vasos y jarros de vidrio</t>
  </si>
  <si>
    <t>Vajillas de loza-pedernal</t>
  </si>
  <si>
    <t>Servicios de arrendamiento o de alquiler de maquinaria y equipo de construcción sin operario</t>
  </si>
  <si>
    <t>Servicios de arrendamiento sin opción de compra de muebles y otros aparatos domésticos</t>
  </si>
  <si>
    <t>Servicios de limpieza general</t>
  </si>
  <si>
    <t>PRUEBA</t>
  </si>
  <si>
    <t>Suma de SEDE 1 - MANZANA LIEVANO - ALCALDÍA MAYOR</t>
  </si>
  <si>
    <t xml:space="preserve">Suma de SEDE 2- DIRECCIÓN DISTRITAL DE ARCHIVO DE  BOGOTA </t>
  </si>
  <si>
    <t>Suma de SEDE 3 - IMPRENTA DISTRITAL</t>
  </si>
  <si>
    <t xml:space="preserve">Suma de SEDE 4 - SEDE ALTERNA RESTREPO </t>
  </si>
  <si>
    <t xml:space="preserve">Suma de SEDE 5 - SUPERCADE CAD CARRERA </t>
  </si>
  <si>
    <t xml:space="preserve">Suma de SEDE 6 - SUPERCADE AMERICAS </t>
  </si>
  <si>
    <t xml:space="preserve">Suma de SEDE 7 - SUPERCADE BOSA </t>
  </si>
  <si>
    <t xml:space="preserve">Suma de SEDE 8 - SUPERCADE CALLE 13 </t>
  </si>
  <si>
    <t xml:space="preserve">Suma de SEDE 9 - SUPERCADE 20 DE JULIO </t>
  </si>
  <si>
    <t xml:space="preserve">Suma de SEDE 10 - SUPERCADE MANITAS </t>
  </si>
  <si>
    <t xml:space="preserve">Suma de SEDE 11 - SUPERCADE SUBA </t>
  </si>
  <si>
    <t>Suma de SEDE 12 - SUPERCADE SOCIAL</t>
  </si>
  <si>
    <t xml:space="preserve">Suma de SEDE 13 - CADE SERVITA </t>
  </si>
  <si>
    <t xml:space="preserve">Suma de SEDE 14 - CADE LA VICTORIA </t>
  </si>
  <si>
    <t xml:space="preserve">Suma de SEDE 15 - CADE LA GAITANA </t>
  </si>
  <si>
    <t xml:space="preserve">Suma de SEDE 16 - SUPERCADE ENGATIVA </t>
  </si>
  <si>
    <t xml:space="preserve">Suma de SEDE 17 - CADE LOS LUCEROS </t>
  </si>
  <si>
    <t xml:space="preserve">Suma de SEDE 18 - CENTRO DE MEMORIA, PAZ Y RECONCILIACIÓN </t>
  </si>
  <si>
    <t xml:space="preserve">Suma de SEDE 19 - CENTRO DE ENCUENTRO BOSA </t>
  </si>
  <si>
    <t xml:space="preserve">Suma de SEDE 20 - CENTRO DE ENCUENTRO CHAPINERO </t>
  </si>
  <si>
    <t xml:space="preserve">Suma de SEDE 21 - CENTRO DE ENCUENTRO CIUDAD BOLIVAR </t>
  </si>
  <si>
    <t xml:space="preserve">Suma de SEDE 22 - CENTRO DE ENCUENTRO KENNEDY PATIO BONITO </t>
  </si>
  <si>
    <t xml:space="preserve">Suma de SEDE 23 - CENTRO DE ENCUENTRO RAFAEL URIBE </t>
  </si>
  <si>
    <t xml:space="preserve">Suma de SEDE 24 - CENTRO DE ENCUENTRO SUBA </t>
  </si>
  <si>
    <t xml:space="preserve">Suma de SEDE 25 - CENTRO DE ENCUENTRO  - CADE YOMASA </t>
  </si>
  <si>
    <t>No.</t>
  </si>
  <si>
    <t>codigo</t>
  </si>
  <si>
    <t>Bien</t>
  </si>
  <si>
    <t xml:space="preserve">Especificación </t>
  </si>
  <si>
    <t xml:space="preserve">Presentación </t>
  </si>
  <si>
    <t>Cantidad Mensual</t>
  </si>
  <si>
    <t>Precio unitario</t>
  </si>
  <si>
    <t>Precio Mínimo</t>
  </si>
  <si>
    <t>Descuento sobre precio mínimo</t>
  </si>
  <si>
    <t>Descuento %</t>
  </si>
  <si>
    <t>Precio PISO</t>
  </si>
  <si>
    <t>A</t>
  </si>
  <si>
    <t>TOTAL 1</t>
  </si>
  <si>
    <t>TOTAL 2</t>
  </si>
  <si>
    <t>TOTAL 3</t>
  </si>
  <si>
    <t>TOTAL 4</t>
  </si>
  <si>
    <t>TOTAL 5</t>
  </si>
  <si>
    <t>TOTAL 6</t>
  </si>
  <si>
    <t>TOTAL 7</t>
  </si>
  <si>
    <t>TOTAL 8</t>
  </si>
  <si>
    <t>TOTAL 9</t>
  </si>
  <si>
    <t>TOTAL 10</t>
  </si>
  <si>
    <t>TOTAL 11</t>
  </si>
  <si>
    <t>TOTAL 12</t>
  </si>
  <si>
    <t>TOTAL 13</t>
  </si>
  <si>
    <t>TOTAL 14</t>
  </si>
  <si>
    <t>TOTAL 15</t>
  </si>
  <si>
    <t>TOTAL 16</t>
  </si>
  <si>
    <t>TOTAL 17</t>
  </si>
  <si>
    <t>TOTAL 18</t>
  </si>
  <si>
    <t>TOTAL 19</t>
  </si>
  <si>
    <t>TOTAL 20</t>
  </si>
  <si>
    <t>TOTAL 21</t>
  </si>
  <si>
    <t>TOTAL 22</t>
  </si>
  <si>
    <t>TOTAL 23</t>
  </si>
  <si>
    <t>TOTAL 24</t>
  </si>
  <si>
    <t>TOTAL 25</t>
  </si>
  <si>
    <t>Vasos  1 (Arrendamiento)</t>
  </si>
  <si>
    <t>- Elaborado en vidrio
- Cilíndrico
- Capacidad mínima de 9 oz</t>
  </si>
  <si>
    <t>Vasos  2 (Arrendamiento)</t>
  </si>
  <si>
    <t>- Elaborado en vidrio
- Cilíndrico
- Capacidad mínima de 12 oz</t>
  </si>
  <si>
    <t>Platos  1 (Arrendamiento)</t>
  </si>
  <si>
    <t>- Elaborados en porcelana blanca
- Llanos
- Color blanco sin diseño
- Diámetro mínimo de 26 cm
- Apto para uso en horno microondas</t>
  </si>
  <si>
    <t>Platos  2 (Arrendamiento)</t>
  </si>
  <si>
    <t>- Elaborados en porcelana blanca
- Llanos
- Color blanco sin diseño
- Diámetro mínimo de 22 cm
- Apto para uso en horno microondas</t>
  </si>
  <si>
    <t>Platos  3 (Arrendamiento)</t>
  </si>
  <si>
    <t>- Elaborados en porcelana blanca
- Llanos
- Color blanco sin diseño
- Diámetro mínimo de 16 cm
- Apto para uso en horno microondas</t>
  </si>
  <si>
    <t>Platos  4 (Arrendamiento)</t>
  </si>
  <si>
    <t>- Elaborados en porcelana blanca
- Hondo
- Color blanco sin diseño
- Diámetro mínimo de 17 cm
- Apto para uso en horno microondas</t>
  </si>
  <si>
    <t>Platos  5 (Arrendamiento)</t>
  </si>
  <si>
    <t>- Elaborados en porcelana blanca
- Hondo
- Color blanco  sin diseño
- Diámetro mínimo de 22 cm
- Apto para uso en horno microondas</t>
  </si>
  <si>
    <t>Pocillos  (Arrendamiento)</t>
  </si>
  <si>
    <t>- Elaborado en porcelana blanca para café
- Sin diseño
- De mínimo 150 cc
- No se debe rayar con el uso de cubiertos
- Debe ser apta para uso en microondas</t>
  </si>
  <si>
    <t>Terno para café (Arrendamiento)</t>
  </si>
  <si>
    <t>-Pocillo y plato de porcelana blanca para café.
- Sin diseño
- Plato de mínimo 12 cm de diámetro y pocillo de mínimo 150 cc
- No se debe rayar con el uso de los cubiertos y
debe ser apta para uso en horno microondas.</t>
  </si>
  <si>
    <t>Juego</t>
  </si>
  <si>
    <t>Vajilla  1 (Arrendamiento)</t>
  </si>
  <si>
    <t>- Elaborada en porcelana
- Sin diseño
- Compuesta de 8 puestos y cuatro piezas por puesto:
- Plato para cena (diámetro mínimo de 26 cm)
- Plato hondo (diámetro mínimo de 20 cm)
- Plato auxiliar (diámetro mínimo de 16 cm)
- Taza (capacidad mínima es de 280 cc)
- Apta para uso en horno microondas.</t>
  </si>
  <si>
    <t>Vajilla  2 (Arrendamiento)</t>
  </si>
  <si>
    <t>- Elaborada en porcelana
- Sin diseño
- Compuesta de 4 puestos y cuatro piezas por puesto:
- Plato para cena (diámetro mínimo de 26 cm)
- Plato hondo (diámetro mínimo de 20 cm)
- Plato auxiliar (diámetro mínimo de 16 cm)
- Taza (capacidad mínima es de 280 cc)
- Apta para uso en horno microondas.</t>
  </si>
  <si>
    <t>Jarra  (Arrendamiento)</t>
  </si>
  <si>
    <t>- Elaborada en vidrio
- Sin diseño
- Capacidad mínima de 1,5 litros</t>
  </si>
  <si>
    <t>Balde (Arrendamiento)</t>
  </si>
  <si>
    <t xml:space="preserve">- Capacidad mínima de 10 litros
- Con manija móvil
- Con "pico" antiderrames
- Disponibles en diferentes colores
- Elaborado en material reciclable
- Marcado de acuerdo con la norma ISO 11469 y ISO 1043. </t>
  </si>
  <si>
    <t>Pocillos 1 (Arrendamiento)</t>
  </si>
  <si>
    <t>- Elaborado en porcelana blanca para café
- De mínimo 170 cc
- No se debe rayar con el uso de cubiertos
- Debe ser apta para uso en microondas</t>
  </si>
  <si>
    <t>Terno para café  (Arrendamiento)</t>
  </si>
  <si>
    <t>-Pocillo y plato de porcelana blanca para café.
- Plato de mínimo 13 cm de diámetro y pocillo de mínimo 170 cc
- No se debe rayar con el uso de los cubiertos y
debe ser apta para uso en horno microondas.</t>
  </si>
  <si>
    <t>Cafetera 1 (Arrendamiento)</t>
  </si>
  <si>
    <t xml:space="preserve"> - Capacidad mínima de 12 tazas
 - 120 voltios
 - Potencia mínima de 900 w
 - Filtro permanente
 - Material plástico
 - Jarra de vidrio</t>
  </si>
  <si>
    <t>Vajilla  3 (Arrendamiento)</t>
  </si>
  <si>
    <t>- Elaborada en porcelana
- Compuesta de 8 puestos y cuatro piezas por puesto:
- Plato para cena (diámetro mínimo de 26 cm)
- Plato hondo (diámetro mínimo de 20 cm)
- Plato auxiliar (diámetro mínimo de 17 cm)
- Taza (capacidad mínima es de 280 cc)
- Apta para uso en horno microondas</t>
  </si>
  <si>
    <t>Vajilla  4 (Arrendamiento)</t>
  </si>
  <si>
    <t>- Elaborada en porcelana
- Compuesta de 4 puestos y cuatro piezas por puesto:
- Plato para cena (diámetro mínimo de 26 cm)
- Plato hondo (diámetro mínimo de 20 cm)
- Plato auxiliar (diámetro mínimo de 17 cm)
- Taza (capacidad mínima es de 280 cc)
- Apta para uso en horno microondas</t>
  </si>
  <si>
    <t>Portavasos (Arrendamiento)</t>
  </si>
  <si>
    <t>- Elaborado en acero inoxidable
- (Redondo) Diámetro mínimo de 11 o (Cuadrado) mínimo 11 cm de largo y de ancho</t>
  </si>
  <si>
    <t>Bandeja 1 (Arrendamiento)</t>
  </si>
  <si>
    <t>- Elaborada en acero inoxidable
- Sin diseño
- Dimensiones mínimas de 37 cm de largo por 27 cm de ancho</t>
  </si>
  <si>
    <t>Bandeja 2 (Arrendamiento)</t>
  </si>
  <si>
    <t>- Elaborada en acero inoxidable
- Sin diseño
- Dimensiones mínimas de 50 cm de largo por 33 cm de ancho</t>
  </si>
  <si>
    <t>Bandeja 3 (Arrendamiento)</t>
  </si>
  <si>
    <t>- Elaborada en plástico
- Superficie antideslizante
- Diseño sencillo
- Dimensiones mínimas de 37cm de largo por 27 cm de ancho
- Color blanco o beige</t>
  </si>
  <si>
    <t>Bandeja 4 (Arrendamiento)</t>
  </si>
  <si>
    <t>- Elaborada en plástico
- Superficie antideslizante
- Diseño sencillo
- Dimensiones mínimas de 45 cm de largo por 35 cm de ancho
- Color blanco o beige</t>
  </si>
  <si>
    <t>Olleta (Arrendamiento)</t>
  </si>
  <si>
    <t>- Elaborada en aluminio
- Capacidad mínima de 2 litros</t>
  </si>
  <si>
    <t>Olla 1 (Arrendamiento)</t>
  </si>
  <si>
    <t>- Elaborada en aluminio
- Con tapa en aluminio
- Capacidad mínima de 3 litros</t>
  </si>
  <si>
    <t>Olla 2 (Arrendamiento)</t>
  </si>
  <si>
    <t>- Elaborada en aluminio
- Con tapa en aluminio
- Capacidad mínima de 5 litros</t>
  </si>
  <si>
    <t>Escurridor para platos (Arrendamiento)</t>
  </si>
  <si>
    <t>- Elaborado en plástico
- Con rejilla, portacubiertos y bandeja plástica de goteo
- Dimensiones mínimas de 40 cm de largo y 30 cm de ancho</t>
  </si>
  <si>
    <t>Carro exprimidor de trapero 1 (Arrendamiento)</t>
  </si>
  <si>
    <t xml:space="preserve"> - Elaborado en plástico
 - Capacidad mínima de 12 litros
 - Con cuatro ruedas y manija de escurridor</t>
  </si>
  <si>
    <t>Carro exprimidor de trapero 2 (Arrendamiento)</t>
  </si>
  <si>
    <t xml:space="preserve"> - Elaborado en plástico
 - Capacidad mínima de 24 litros
 - Con cuatro ruedas y manija de escurridor</t>
  </si>
  <si>
    <t>Carro exprimidor de trapero 3 (Arrendamiento)</t>
  </si>
  <si>
    <t>- Elaborado en plástico
- Capacidad mínima de 35 litros
- Con cuatro ruedas y manija de escurridor</t>
  </si>
  <si>
    <t>Carros para limpieza (Arrendamiento)</t>
  </si>
  <si>
    <t>- Tamaño mínimo de 70 cm de largo por 50 cm de ancho por 95 cm de alto
- Mínimo dos bandejas de servicio
- Con mínimo una bolsa de limpieza
- Con plataforma para balde escurridor
- Con cuatro ruedas antirayones
- Ruedas delanteras con ángulo de giro de 360 grados</t>
  </si>
  <si>
    <t>Carro de bebidas (Arrendamiento)</t>
  </si>
  <si>
    <t>- Elaborado en plástico
- Mínimo dos estantes para distribución de bebidas
- Tamaño mínimo de 80 cm de largo por 47 cm de ancho por 90 cm de alto</t>
  </si>
  <si>
    <t>Escalera 1 (Arrendamiento)</t>
  </si>
  <si>
    <t xml:space="preserve"> - Cuerpo plástico
- Altura mínima de mínimo dos pasos.</t>
  </si>
  <si>
    <t>Escalera 2 (Arrendamiento)</t>
  </si>
  <si>
    <t xml:space="preserve"> - Cuerpo Metálico
- Altura mínima de  mínimo dos pasos.</t>
  </si>
  <si>
    <t>Escalera 3 (Arrendamiento)</t>
  </si>
  <si>
    <t xml:space="preserve"> - Cuerpo Metálico
- Altura mínima de mínimo cuatro pasos.</t>
  </si>
  <si>
    <t>Escalera 4 (Arrendamiento)</t>
  </si>
  <si>
    <t xml:space="preserve"> - Cuerpo Metálico
- Altura mínima de mínimo seis pasos. </t>
  </si>
  <si>
    <t>Escalera de tipo industrial (Arrendamiento)</t>
  </si>
  <si>
    <t>Cuerpo en aluminio, tipo tijera
- Altura mínima de 5 escalones
- Con capacidad de resistencia a una carga concentrada en cualquier punto del escalón de 127 kg
- Con tapones de caucho antideslizantes</t>
  </si>
  <si>
    <t>Mangueras 1 (Arrendamiento)</t>
  </si>
  <si>
    <t xml:space="preserve"> - Longitud mínima de 20 metros
 - Elaborada en PVC
 - Con terminales roscadas en ambos extremos
 - Incluye accesorios: acoples y pistola </t>
  </si>
  <si>
    <t>Mangueras 2 (Arrendamiento)</t>
  </si>
  <si>
    <t>- Longitud mínima de 30 metros
- Elaborada en PVC
- Con terminales roscadas en ambos extremos
- Incluye accesorios: acoples y pistola</t>
  </si>
  <si>
    <t>Mangueras 3 (Arrendamiento)</t>
  </si>
  <si>
    <t>- Longitud mínima de 50 metros
- Elaborada en PVC
- Con terminales roscadas en ambos extremos
- Incluye accesorios: acoples y pistola</t>
  </si>
  <si>
    <t>Señales peatonales de prevención y atención 1 (Arrendamiento)</t>
  </si>
  <si>
    <t>- Elaborado en plástico
- Tipo tijera, plegable
- Tamaño mínimo de 25 cm de ancho por 60 cm de alto por 22 cm de largo.
- Impresión en las dos caras con las palabras "Cerrado" o "Área cerrada" o "No pasar".
- Color amarillo</t>
  </si>
  <si>
    <t>Señales peatonales de prevención y atención 2 (Arrendamiento)</t>
  </si>
  <si>
    <t>- Elaborado en plástico
- Tipo tijera, plegable
- Tamaño mínimo de 25 cm de ancho por 60 cm de alto por 22 cm de largo.
- Impresión en las dos caras con las palabras "Cuidado".
- Color amarillo
- Acordes con la reglamentación establecida por la NTC 1461</t>
  </si>
  <si>
    <t>Señales peatonales de prevención y atención 3 (Arrendamiento)</t>
  </si>
  <si>
    <t>- Elaborado en plástico
- Tipo tijera, plegable
- Tamaño mínimo de 25 cm de ancho por 60 cm de alto por 22 cm de largo.
- Impresión en las dos caras con las palabras "Piso húmedo o "Piso mojado"".
- Color amarillo
- Acordes con la reglamentación establecida por la NTC 1461</t>
  </si>
  <si>
    <t>Dispensador para ambientador (Arrendamiento)</t>
  </si>
  <si>
    <t xml:space="preserve"> - Elaborado en plástico ABS blanco
 - Con dispersión programable de líquido ambientador
 - Capacidad mínima de 250 ml
- Incluye los elementos necesarios para realizar la instalación en pared
-Incluye el costo de instalación</t>
  </si>
  <si>
    <t>Dispensador goteo por gravedad y recarga (Arrendamiento)</t>
  </si>
  <si>
    <t>- Elaborado en PVC blanco
- Goteo programable para desodorizar sanitarios y orinales
- Incluye manguera plástica de goteo
- Incluye los elementos necesarios para realizar la instalación en pared</t>
  </si>
  <si>
    <t>Dispensador de agua (Arrendamiento)</t>
  </si>
  <si>
    <t xml:space="preserve">- Dispensador de agua fría y caliente
- Sistema de filtración multinivel
- Uso de gas refrigerante seguro para la capa de ozono
</t>
  </si>
  <si>
    <t>Dispensador de agua con botellón (Arrendamiento)</t>
  </si>
  <si>
    <t xml:space="preserve">- Dispensador de agua fría y caliente
- Uso de gas refrigerante seguro para la capa de ozono
</t>
  </si>
  <si>
    <t>Greca para tintos 1 (Arrendamiento)</t>
  </si>
  <si>
    <t>- Eléctrica de 110 v
- Cuerpo elaborada en lámina de acero inoxidable de calibre 24 como mínimo
- Resistencias elaboradas en cobre
- Terminales elaboradas en cobre remplazables con soldadura
- Mínimo dos servicios
- Con su respectivo filtro y aro
 - Con capacidad para 30 tintos</t>
  </si>
  <si>
    <t>Greca para tintos 2 (Arrendamiento)</t>
  </si>
  <si>
    <t>- Eléctrica de 110 v
- Cuerpo elaborada en lámina de acero inoxidable de calibre 24 como mínimo, grado alimento
- Resistencias elaboradas en cobre
- Terminales elaboradas en cobre remplazables sin soldadura
- Mínimo 2 servicios
 -Con su respectivo filtro y aro
- Con capacidad para 60 tintos</t>
  </si>
  <si>
    <t>Greca para tintos 3 (Arrendamiento)</t>
  </si>
  <si>
    <t>- Eléctrica de 110 v
- Cuerpo elaborada en lámina de acero inoxidable de calibre 24 como mínimo, grado alimento
- Resistencias elaboradas en cobre
- Terminales elaboradas en cobre remplazables sin soldadura
- Mínimo dos servicios
 -Con su respectivo filtro y aro
 - Con capacidad para 120 tintos</t>
  </si>
  <si>
    <t>Horno microondas (Arrendamiento)</t>
  </si>
  <si>
    <t>- Potencia mínima de 900 w
- Tamaño mínimo de 30 cm de ancho por 25 cm de alto por 35 cm de profundidad.
- Con bandera giratoria de cristal templado
- Con programas automáticos</t>
  </si>
  <si>
    <t>Horno microondas de tipo industrial (Arrendamiento)</t>
  </si>
  <si>
    <t>- Potencia mínima de 1000 w
- Tamaño mínimo de 30 cm de ancho por 30 cm de alto por 40 cm de profundidad.
- Descongelamiento automático
- Con programas automáticos</t>
  </si>
  <si>
    <t>Estufa 1 (Arrendamiento)</t>
  </si>
  <si>
    <t>- De dos puestos
- Lámina esmaltada
- Eléctrica
- Con perilla para graduar mínimo 3 niveles de calor</t>
  </si>
  <si>
    <t>Estufa 2 (Arrendamiento)</t>
  </si>
  <si>
    <t>- De dos puestos
- Lámina esmaltada- A gas
- Con perilla y quemador para graduar la llama
- Con parrilla</t>
  </si>
  <si>
    <t>Extensión eléctrica 1 (Arrendamiento)</t>
  </si>
  <si>
    <t>- De mínimo 25 metros de longitud 
- Tipo industrial
- Recubierta en plástico PVC
- Con clavijas
- Calibre 12</t>
  </si>
  <si>
    <t>Extensión eléctrica 2 (Arrendamiento)</t>
  </si>
  <si>
    <t>- De mínimo 30 metros de longitud
- Recubierta en plástico PVC
- Con clavijas
- Tipo industrial
- Calibre 12</t>
  </si>
  <si>
    <t>Aspiradora 1 (Arrendamiento)</t>
  </si>
  <si>
    <t>- De uso industrial para aspirado en seco y húmedo
- Motor con potencia 1200 w y 1400 w
- Capacidad entre 15 y 20 litros
- Cable de potencia con longitud mínima de 5m
- Accesorios mínimos: manguera puntera, 2 tubos para extensión, cepillos para tapizados</t>
  </si>
  <si>
    <t>Aspiradora 2 (Arrendamiento)</t>
  </si>
  <si>
    <t>- De uso industrial para aspirado en seco y húmedo
- Motor con potencia entre 1200 w y 1400 w
- Capacidad entre 45 y 55 litros
- Cable de potencia con longitud mínima de 5m
- Accesorios mínimos: manguera puntera, 2 tubos para extensión, cepillos para tapizados</t>
  </si>
  <si>
    <t>Lavabrilladora de pisos 1 (Arrendamiento)</t>
  </si>
  <si>
    <t>- De uso industrial
- Motores con potencia mínima de 1,5 hp y velocidad mínima de 175 rpm.
- Con manijas dobles
- Con interruptor de apagado de seguridad
- Diámetro mínimo de 16"
- Cable de potencia con longitud mínima de 8m
- Accesorios mínimos portapad, cepillo suave y duro</t>
  </si>
  <si>
    <t xml:space="preserve">Unidad </t>
  </si>
  <si>
    <t>Lavabrilladora de pisos 2 (Arrendamiento)</t>
  </si>
  <si>
    <t>- De uso industrial
- Motores con potencia mínima de 1,5 hp y velocidad mínima de 175 rpm.
- Con manijas dobles
- Con interruptor de apagado de seguridad
- Diámetro mínimo de 20"
- Cable de potencia con longitud mínima de 8m
- Accesorios mínimos portapad, cepillo suave y duro</t>
  </si>
  <si>
    <t>Brilladora de alta revolución (Arrendamiento)</t>
  </si>
  <si>
    <t>- De uso industrial
- Motores con potencia mínima de 1,5 hp y velocidad mínima de 1500 rpm.
- Con manijas dobles
- Con interruptor de apagado de seguridad
- Diámetro mínimo de 20"
- Cable de potencia con longitud mínima de 8m
- Accesorios mínimos - portapad</t>
  </si>
  <si>
    <t>Lavadora de alfombras y tapetes 1 (Arrendamiento)</t>
  </si>
  <si>
    <t xml:space="preserve"> - Motor con potencia de mínimo 1100 w y velocidad mínima de 175 revoluciones por minuto.
- Capacidad mínima de 5 litros
- Cable de potencia con longitud mínima de 8m
- Para lavar en seco o a vapor
- Diámetro mínimo de 16"</t>
  </si>
  <si>
    <t>Lavadora de alfombras y tapetes 2 (Arrendamiento)</t>
  </si>
  <si>
    <t xml:space="preserve"> - Motor con potencia de mínimo 1100 w y velocidad mínima de 175 revoluciones por minuto.
- Capacidad mínima de 5 litros
- Cable de potencia con longitud mínima de 8m
- Para lavar en seco o a vapor
- Diámetro mínimo de 20"</t>
  </si>
  <si>
    <t>Hidrolavadora Industrial (Arrendamiento)</t>
  </si>
  <si>
    <t xml:space="preserve"> - Motor eléctrico y potencia de mínimo 1.5 Kw - 1.450 RPM y entre 2.5 HP y 3.5 HP.
 - Presión de salida de agua entre 900 psi y 1900 psi.
 - Con ruedas</t>
  </si>
  <si>
    <t>Sopladora de hojas (Arrendamiento)</t>
  </si>
  <si>
    <t xml:space="preserve"> - Potenciado por motor a gasolina o eléctrico inalámbrico
 - Caudal mínimo de 380 cfm / 645m3/h
 - Autonomía mínima de 30 minutos
 - Intensidad máxima de sonido de 100dB
 - Incluye combustible para su funcionamiento (Máximo 3 galones)</t>
  </si>
  <si>
    <t>Sonda para inodoro (Arrendamiento)</t>
  </si>
  <si>
    <t>-Sonda de mínimo 3''
-Cubierta de vinilo para proteger la porcelana.
- Cable de 1/2" (12,7 mm) con núcleo interno recubierto por compresión, resistente al retorcimiento.
-Mangos grandes y de diseño ergonómico.
-Funcional en inodoros ahorradores de agua
-Peso entre 1,9 kg y 2,5 kg</t>
  </si>
  <si>
    <t>Girador Manual (Arrendamiento)</t>
  </si>
  <si>
    <t>-Para destapar desagües entre 1/2" a 1 1/2".
-Collar antideslizante que agarra y suelta el cable
-Cable de núcleo hueco de mpinimo 5/16" × 25 pies (7,6 m) con barrena de cabeza de bulbo.
-Tambor rotativo de plástico moldeado
-Diseño de tambor abierto que permite el acceso al cable</t>
  </si>
  <si>
    <t>Sonda para fregaderos (Arrendamiento)</t>
  </si>
  <si>
    <t>Sonda Eléctrica para desagües de 3/4” (20 mm) a 2-1/2” (64 mm)
-El equipo propulsor de velocidad variable gira el cable a 0-600 RPM.
-Capacidad del tambor: 50 pies (15 m) de 5⁄16" (8 mm) o 35 pies (11 m) de 3⁄8" (10 mm).
-El núcleo interior revestido de vinilo impide que se oxide por contacto con el resorte.</t>
  </si>
  <si>
    <t>Cortadora de cesped  (Arrendamiento)</t>
  </si>
  <si>
    <t>-Cuenta con una cuchilla de 32 a 38 cm.
-Chasis de acero con recolector o salida lateral.
-Ruedas de 135 mm
-Con  potencia entre 5 hp a 25 hp
-Ancho de corte de 18 a 183 cm.
-Peso entre 10 kg y 13,5 kg
-Tiene manilla de seguridad
-Incluye combustible para su funcionamiento (Máximo 3 galones)</t>
  </si>
  <si>
    <t>Guadañas (Arrendamiento)</t>
  </si>
  <si>
    <t xml:space="preserve"> -Guadaña de Eje Rígido
 - Viene cilindrada con apróximadamente 30 a 51,6 cm3.
-Peso promedio entre 6,5 Kg y 7,7 Kg.
-Cuchilla de 80 puntas
-Capacidad del tanque de combustible entre 0,65 Lt y 1 Lt.
-Cuenta con un sistema de arranque manual.
-Cuenta con un sistema de ignición electrónico
 - Incluye el combustible para su funcioamiento (Máximo 3 galones)</t>
  </si>
  <si>
    <t>Motobombas (Arrendamiento)</t>
  </si>
  <si>
    <t>-Motobomba eléctrica
-Fabricada en Hierro
-Cuenta con una potencia de 2 hp a 111 hp
-Velocidades desde 1800 RPM a 3450 RPM.
-Peso promedio de 30 Kg.
-Las medidas de succión por descarga van de 2 x 2 pulgadas a 12 x 12 pulgadas.</t>
  </si>
  <si>
    <t>Suma de TOTAL 1</t>
  </si>
  <si>
    <t>Suma de TOTAL 2</t>
  </si>
  <si>
    <t>Suma de TOTAL 3</t>
  </si>
  <si>
    <t>Suma de TOTAL 4</t>
  </si>
  <si>
    <t>Suma de TOTAL 5</t>
  </si>
  <si>
    <t>Suma de TOTAL 6</t>
  </si>
  <si>
    <t>Suma de TOTAL 7</t>
  </si>
  <si>
    <t>Suma de TOTAL 8</t>
  </si>
  <si>
    <t>Suma de TOTAL 9</t>
  </si>
  <si>
    <t>Suma de TOTAL 10</t>
  </si>
  <si>
    <t>Suma de TOTAL 11</t>
  </si>
  <si>
    <t>Suma de TOTAL 12</t>
  </si>
  <si>
    <t>Suma de TOTAL 13</t>
  </si>
  <si>
    <t>Suma de TOTAL 14</t>
  </si>
  <si>
    <t>Suma de TOTAL 15</t>
  </si>
  <si>
    <t>Suma de TOTAL 16</t>
  </si>
  <si>
    <t>Suma de TOTAL 17</t>
  </si>
  <si>
    <t>Suma de TOTAL 18</t>
  </si>
  <si>
    <t>Suma de TOTAL 19</t>
  </si>
  <si>
    <t>Suma de TOTAL 20</t>
  </si>
  <si>
    <t>Suma de TOTAL 21</t>
  </si>
  <si>
    <t>Suma de TOTAL 22</t>
  </si>
  <si>
    <t>Suma de TOTAL 23</t>
  </si>
  <si>
    <t>Suma de TOTAL 24</t>
  </si>
  <si>
    <t>Suma de TOTAL 25</t>
  </si>
  <si>
    <t>Jabones en pasta para lavar</t>
  </si>
  <si>
    <t>Jabones industriales</t>
  </si>
  <si>
    <t>Jabones líquidos para lavar</t>
  </si>
  <si>
    <t>Jabones de tocador</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</si>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</sst>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quot;$&quot;#,##0.00"/>
    <numFmt numFmtId="165" formatCode="0.0000%"/>
    <numFmt numFmtId="166" formatCode="_ * #,##0_ ;_ * \-#,##0_ ;_ * &quot;-&quot;_ ;_ @_ "/>
    <numFmt numFmtId="167" formatCode="_-&quot;$&quot;\ * #,##0_-;\-&quot;$&quot;\ * #,##0_-;_-&quot;$&quot;\ * &quot;-&quot;??_-;_-@_-"/>
    <numFmt numFmtId="168" formatCode="&quot;$&quot;\ #,##0.00"/>
  </numFmts>
  <fonts count="27" x14ac:knownFonts="1">
    <font>
      <sz val="11"/>
      <color theme="1"/>
      <name val="Calibri"/>
      <family val="2"/>
      <scheme val="minor"/>
    </font>
    <font>
      <sz val="11"/>
      <color theme="1"/>
      <name val="Calibri"/>
      <family val="2"/>
      <scheme val="minor"/>
    </font>
    <font>
      <sz val="10"/>
      <name val="Arial"/>
      <family val="2"/>
    </font>
    <font>
      <sz val="11"/>
      <color theme="0"/>
      <name val="Arial"/>
      <family val="2"/>
    </font>
    <font>
      <sz val="20"/>
      <color theme="1"/>
      <name val="Arial"/>
      <family val="2"/>
    </font>
    <font>
      <sz val="10"/>
      <color theme="1"/>
      <name val="Arial"/>
      <family val="2"/>
    </font>
    <font>
      <b/>
      <sz val="10"/>
      <color theme="1"/>
      <name val="Arial"/>
      <family val="2"/>
    </font>
    <font>
      <b/>
      <sz val="9"/>
      <color theme="0"/>
      <name val="Arial"/>
      <family val="2"/>
    </font>
    <font>
      <sz val="9"/>
      <name val="Arial"/>
      <family val="2"/>
    </font>
    <font>
      <sz val="10"/>
      <color theme="0"/>
      <name val="Arial"/>
      <family val="2"/>
    </font>
    <font>
      <sz val="10"/>
      <color rgb="FFFF0000"/>
      <name val="Arial"/>
      <family val="2"/>
    </font>
    <font>
      <b/>
      <sz val="11"/>
      <name val="Arial"/>
      <family val="2"/>
    </font>
    <font>
      <sz val="12"/>
      <name val="Arial"/>
      <family val="2"/>
    </font>
    <font>
      <sz val="16"/>
      <color theme="1"/>
      <name val="Arial"/>
      <family val="2"/>
    </font>
    <font>
      <b/>
      <sz val="12"/>
      <color theme="1"/>
      <name val="Arial"/>
      <family val="2"/>
    </font>
    <font>
      <b/>
      <sz val="10"/>
      <name val="Arial"/>
      <family val="2"/>
    </font>
    <font>
      <b/>
      <sz val="8"/>
      <name val="Arial"/>
      <family val="2"/>
    </font>
    <font>
      <sz val="10"/>
      <color rgb="FF000000"/>
      <name val="Arial"/>
      <family val="2"/>
    </font>
    <font>
      <b/>
      <sz val="12"/>
      <name val="Arial"/>
      <family val="2"/>
    </font>
    <font>
      <sz val="12"/>
      <color rgb="FF000000"/>
      <name val="Aptos"/>
      <family val="2"/>
    </font>
    <font>
      <b/>
      <sz val="11"/>
      <color theme="1"/>
      <name val="Calibri"/>
      <family val="2"/>
      <scheme val="minor"/>
    </font>
    <font>
      <b/>
      <sz val="10"/>
      <color theme="0"/>
      <name val="Arial"/>
      <family val="2"/>
    </font>
    <font>
      <sz val="12"/>
      <color theme="1"/>
      <name val="Arial"/>
      <family val="2"/>
    </font>
    <font>
      <sz val="10"/>
      <color rgb="FF191919"/>
      <name val="Arial"/>
      <family val="2"/>
    </font>
    <font>
      <sz val="9"/>
      <color theme="1"/>
      <name val="Arial"/>
      <family val="2"/>
    </font>
    <font>
      <sz val="12"/>
      <color theme="1"/>
      <name val="Calibri"/>
      <family val="2"/>
      <scheme val="minor"/>
    </font>
    <font>
      <b/>
      <sz val="12"/>
      <color theme="1"/>
      <name val="Calibri"/>
      <family val="2"/>
      <scheme val="minor"/>
    </font>
  </fonts>
  <fills count="10">
    <fill>
      <patternFill patternType="none"/>
    </fill>
    <fill>
      <patternFill patternType="gray125"/>
    </fill>
    <fill>
      <patternFill patternType="solid">
        <fgColor theme="1" tint="0.249977111117893"/>
        <bgColor indexed="64"/>
      </patternFill>
    </fill>
    <fill>
      <patternFill patternType="solid">
        <fgColor rgb="FFE6F8FE"/>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rgb="FFEFF6FB"/>
        <bgColor indexed="64"/>
      </patternFill>
    </fill>
    <fill>
      <patternFill patternType="solid">
        <fgColor rgb="FFFFFF00"/>
        <bgColor indexed="64"/>
      </patternFill>
    </fill>
    <fill>
      <patternFill patternType="solid">
        <fgColor rgb="FFFFC000"/>
        <bgColor indexed="64"/>
      </patternFill>
    </fill>
  </fills>
  <borders count="22">
    <border>
      <left/>
      <right/>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medium">
        <color theme="0" tint="-0.24994659260841701"/>
      </right>
      <top/>
      <bottom/>
      <diagonal/>
    </border>
    <border>
      <left style="medium">
        <color theme="0" tint="-0.24994659260841701"/>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rgb="FFA6A6A6"/>
      </left>
      <right style="thin">
        <color rgb="FFA6A6A6"/>
      </right>
      <top style="thin">
        <color rgb="FFA6A6A6"/>
      </top>
      <bottom style="thin">
        <color rgb="FFA6A6A6"/>
      </bottom>
      <diagonal/>
    </border>
    <border>
      <left/>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theme="0" tint="-0.24994659260841701"/>
      </left>
      <right style="thin">
        <color theme="0" tint="-0.24994659260841701"/>
      </right>
      <top/>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166" fontId="2" fillId="0" borderId="0" applyFont="0" applyFill="0" applyBorder="0" applyAlignment="0" applyProtection="0"/>
  </cellStyleXfs>
  <cellXfs count="111">
    <xf numFmtId="0" fontId="0" fillId="0" borderId="0" xfId="0"/>
    <xf numFmtId="0" fontId="3" fillId="2" borderId="1" xfId="4" applyFont="1" applyFill="1" applyBorder="1" applyAlignment="1" applyProtection="1">
      <alignment horizontal="left" vertical="center"/>
      <protection hidden="1"/>
    </xf>
    <xf numFmtId="0" fontId="3" fillId="2" borderId="2" xfId="4" applyFont="1" applyFill="1" applyBorder="1" applyAlignment="1" applyProtection="1">
      <alignment horizontal="left" vertical="center"/>
      <protection hidden="1"/>
    </xf>
    <xf numFmtId="0" fontId="5" fillId="0" borderId="0" xfId="4" applyFont="1" applyProtection="1">
      <protection hidden="1"/>
    </xf>
    <xf numFmtId="0" fontId="2" fillId="0" borderId="0" xfId="4"/>
    <xf numFmtId="0" fontId="7" fillId="2" borderId="5" xfId="4" applyFont="1" applyFill="1" applyBorder="1" applyAlignment="1" applyProtection="1">
      <alignment horizontal="center" vertical="center" wrapText="1"/>
      <protection hidden="1"/>
    </xf>
    <xf numFmtId="0" fontId="8" fillId="0" borderId="5" xfId="0" applyFont="1" applyBorder="1" applyAlignment="1" applyProtection="1">
      <alignment horizontal="center" vertical="center" wrapText="1"/>
      <protection hidden="1"/>
    </xf>
    <xf numFmtId="164" fontId="8" fillId="0" borderId="5" xfId="0" applyNumberFormat="1" applyFont="1" applyBorder="1" applyAlignment="1" applyProtection="1">
      <alignment horizontal="center" vertical="center" wrapText="1"/>
      <protection hidden="1"/>
    </xf>
    <xf numFmtId="164" fontId="8" fillId="0" borderId="5" xfId="4" applyNumberFormat="1" applyFont="1" applyBorder="1" applyAlignment="1" applyProtection="1">
      <alignment horizontal="center" vertical="center" wrapText="1"/>
      <protection hidden="1"/>
    </xf>
    <xf numFmtId="164" fontId="8" fillId="3" borderId="5" xfId="4" applyNumberFormat="1" applyFont="1" applyFill="1" applyBorder="1" applyAlignment="1" applyProtection="1">
      <alignment horizontal="center" vertical="center" wrapText="1"/>
      <protection locked="0"/>
    </xf>
    <xf numFmtId="0" fontId="9" fillId="0" borderId="0" xfId="4" applyFont="1" applyProtection="1">
      <protection hidden="1"/>
    </xf>
    <xf numFmtId="0" fontId="10" fillId="0" borderId="0" xfId="4" applyFont="1" applyProtection="1">
      <protection hidden="1"/>
    </xf>
    <xf numFmtId="164" fontId="12" fillId="5" borderId="8" xfId="2" applyNumberFormat="1" applyFont="1" applyFill="1" applyBorder="1" applyAlignment="1" applyProtection="1">
      <alignment horizontal="right" vertical="center"/>
      <protection hidden="1"/>
    </xf>
    <xf numFmtId="0" fontId="11" fillId="5" borderId="5" xfId="4" applyFont="1" applyFill="1" applyBorder="1" applyAlignment="1" applyProtection="1">
      <alignment horizontal="left" vertical="center" wrapText="1"/>
      <protection hidden="1"/>
    </xf>
    <xf numFmtId="164" fontId="12" fillId="5" borderId="5" xfId="2" applyNumberFormat="1" applyFont="1" applyFill="1" applyBorder="1" applyAlignment="1" applyProtection="1">
      <alignment horizontal="right" vertical="center"/>
      <protection hidden="1"/>
    </xf>
    <xf numFmtId="0" fontId="13" fillId="0" borderId="9" xfId="4" applyFont="1" applyBorder="1" applyAlignment="1" applyProtection="1">
      <alignment vertical="center" wrapText="1"/>
      <protection hidden="1"/>
    </xf>
    <xf numFmtId="0" fontId="13" fillId="0" borderId="10" xfId="4" applyFont="1" applyBorder="1" applyAlignment="1" applyProtection="1">
      <alignment vertical="center" wrapText="1"/>
      <protection hidden="1"/>
    </xf>
    <xf numFmtId="0" fontId="13" fillId="0" borderId="11" xfId="4" applyFont="1" applyBorder="1" applyAlignment="1" applyProtection="1">
      <alignment vertical="center" wrapText="1"/>
      <protection hidden="1"/>
    </xf>
    <xf numFmtId="10" fontId="11" fillId="3" borderId="5" xfId="5" applyNumberFormat="1" applyFont="1" applyFill="1" applyBorder="1" applyAlignment="1" applyProtection="1">
      <alignment horizontal="center" vertical="center" wrapText="1"/>
      <protection locked="0" hidden="1"/>
    </xf>
    <xf numFmtId="0" fontId="13" fillId="0" borderId="12" xfId="4" applyFont="1" applyBorder="1" applyAlignment="1" applyProtection="1">
      <alignment vertical="center" wrapText="1"/>
      <protection hidden="1"/>
    </xf>
    <xf numFmtId="0" fontId="13" fillId="0" borderId="0" xfId="4" applyFont="1" applyAlignment="1" applyProtection="1">
      <alignment vertical="center" wrapText="1"/>
      <protection hidden="1"/>
    </xf>
    <xf numFmtId="0" fontId="13" fillId="0" borderId="13" xfId="4" applyFont="1" applyBorder="1" applyAlignment="1" applyProtection="1">
      <alignment vertical="center" wrapText="1"/>
      <protection hidden="1"/>
    </xf>
    <xf numFmtId="0" fontId="6" fillId="0" borderId="0" xfId="4" applyFont="1" applyProtection="1">
      <protection hidden="1"/>
    </xf>
    <xf numFmtId="0" fontId="13" fillId="0" borderId="14" xfId="4" applyFont="1" applyBorder="1" applyAlignment="1" applyProtection="1">
      <alignment vertical="center" wrapText="1"/>
      <protection hidden="1"/>
    </xf>
    <xf numFmtId="0" fontId="5" fillId="0" borderId="15" xfId="4" applyFont="1" applyBorder="1" applyAlignment="1" applyProtection="1">
      <alignment vertical="center" wrapText="1"/>
      <protection hidden="1"/>
    </xf>
    <xf numFmtId="166" fontId="5" fillId="0" borderId="15" xfId="6" applyFont="1" applyFill="1" applyBorder="1" applyAlignment="1" applyProtection="1">
      <alignment vertical="center" wrapText="1"/>
      <protection hidden="1"/>
    </xf>
    <xf numFmtId="0" fontId="5" fillId="0" borderId="16" xfId="4" applyFont="1" applyBorder="1" applyAlignment="1" applyProtection="1">
      <alignment vertical="center" wrapText="1"/>
      <protection hidden="1"/>
    </xf>
    <xf numFmtId="166" fontId="0" fillId="0" borderId="0" xfId="6" applyFont="1"/>
    <xf numFmtId="166" fontId="15" fillId="0" borderId="0" xfId="4" applyNumberFormat="1" applyFont="1"/>
    <xf numFmtId="0" fontId="16" fillId="6" borderId="17" xfId="0" applyFont="1" applyFill="1" applyBorder="1" applyAlignment="1" applyProtection="1">
      <alignment horizontal="center" vertical="center" wrapText="1"/>
      <protection hidden="1"/>
    </xf>
    <xf numFmtId="49" fontId="16" fillId="6" borderId="17" xfId="0" applyNumberFormat="1" applyFont="1" applyFill="1" applyBorder="1" applyAlignment="1" applyProtection="1">
      <alignment horizontal="center" vertical="center" wrapText="1"/>
      <protection hidden="1"/>
    </xf>
    <xf numFmtId="43" fontId="16" fillId="6" borderId="5" xfId="1" applyFont="1" applyFill="1" applyBorder="1" applyAlignment="1" applyProtection="1">
      <alignment horizontal="center" vertical="center" wrapText="1"/>
      <protection hidden="1"/>
    </xf>
    <xf numFmtId="49" fontId="16" fillId="6" borderId="5" xfId="0" applyNumberFormat="1" applyFont="1" applyFill="1" applyBorder="1" applyAlignment="1" applyProtection="1">
      <alignment horizontal="center" vertical="center" wrapText="1"/>
      <protection hidden="1"/>
    </xf>
    <xf numFmtId="1" fontId="17" fillId="0" borderId="18" xfId="0" applyNumberFormat="1" applyFont="1" applyBorder="1" applyAlignment="1">
      <alignment horizontal="center" vertical="center" shrinkToFit="1"/>
    </xf>
    <xf numFmtId="0" fontId="2" fillId="0" borderId="18" xfId="0" applyFont="1" applyBorder="1" applyAlignment="1">
      <alignment horizontal="center" vertical="center" wrapText="1"/>
    </xf>
    <xf numFmtId="43" fontId="15" fillId="0" borderId="5" xfId="1" applyFont="1" applyFill="1" applyBorder="1" applyAlignment="1" applyProtection="1">
      <alignment horizontal="center" vertical="center" wrapText="1"/>
      <protection hidden="1"/>
    </xf>
    <xf numFmtId="0" fontId="2" fillId="0" borderId="18" xfId="0" applyFont="1" applyBorder="1" applyAlignment="1">
      <alignment horizontal="left" vertical="center" wrapText="1"/>
    </xf>
    <xf numFmtId="3" fontId="2" fillId="0" borderId="0" xfId="4" applyNumberFormat="1"/>
    <xf numFmtId="0" fontId="19" fillId="0" borderId="0" xfId="0" applyFont="1"/>
    <xf numFmtId="39" fontId="5" fillId="0" borderId="7" xfId="1" applyNumberFormat="1" applyFont="1" applyFill="1" applyBorder="1" applyAlignment="1" applyProtection="1">
      <alignment horizontal="center" vertical="center" wrapText="1"/>
      <protection hidden="1"/>
    </xf>
    <xf numFmtId="44" fontId="2" fillId="0" borderId="5" xfId="2" applyFont="1" applyFill="1" applyBorder="1" applyAlignment="1" applyProtection="1">
      <alignment horizontal="center" vertical="center" wrapText="1"/>
      <protection hidden="1"/>
    </xf>
    <xf numFmtId="165" fontId="2" fillId="0" borderId="5" xfId="2" applyNumberFormat="1" applyFont="1" applyFill="1" applyBorder="1" applyAlignment="1" applyProtection="1">
      <alignment horizontal="center" vertical="center" wrapText="1"/>
      <protection hidden="1"/>
    </xf>
    <xf numFmtId="44" fontId="5" fillId="0" borderId="5" xfId="2" applyFont="1" applyFill="1" applyBorder="1" applyAlignment="1" applyProtection="1">
      <alignment horizontal="center" vertical="center" wrapText="1"/>
      <protection hidden="1"/>
    </xf>
    <xf numFmtId="164" fontId="8" fillId="0" borderId="5" xfId="4" applyNumberFormat="1" applyFont="1" applyBorder="1" applyAlignment="1">
      <alignment horizontal="center" vertical="center" wrapText="1"/>
    </xf>
    <xf numFmtId="165" fontId="5" fillId="3" borderId="5" xfId="3" applyNumberFormat="1" applyFont="1" applyFill="1" applyBorder="1" applyAlignment="1" applyProtection="1">
      <alignment horizontal="center" vertical="center" wrapText="1"/>
      <protection locked="0"/>
    </xf>
    <xf numFmtId="1" fontId="17" fillId="7" borderId="18" xfId="0" applyNumberFormat="1" applyFont="1" applyFill="1" applyBorder="1" applyAlignment="1">
      <alignment horizontal="center" vertical="center" shrinkToFit="1"/>
    </xf>
    <xf numFmtId="0" fontId="2" fillId="7" borderId="18" xfId="0" applyFont="1" applyFill="1" applyBorder="1" applyAlignment="1">
      <alignment horizontal="center" vertical="center" wrapText="1"/>
    </xf>
    <xf numFmtId="39" fontId="5" fillId="7" borderId="7" xfId="1" applyNumberFormat="1" applyFont="1" applyFill="1" applyBorder="1" applyAlignment="1" applyProtection="1">
      <alignment horizontal="center" vertical="center" wrapText="1"/>
      <protection hidden="1"/>
    </xf>
    <xf numFmtId="44" fontId="2" fillId="7" borderId="5" xfId="2" applyFont="1" applyFill="1" applyBorder="1" applyAlignment="1" applyProtection="1">
      <alignment horizontal="center" vertical="center" wrapText="1"/>
      <protection hidden="1"/>
    </xf>
    <xf numFmtId="165" fontId="2" fillId="7" borderId="5" xfId="2" applyNumberFormat="1" applyFont="1" applyFill="1" applyBorder="1" applyAlignment="1" applyProtection="1">
      <alignment horizontal="center" vertical="center" wrapText="1"/>
      <protection hidden="1"/>
    </xf>
    <xf numFmtId="44" fontId="5" fillId="7" borderId="5" xfId="2" applyFont="1" applyFill="1" applyBorder="1" applyAlignment="1" applyProtection="1">
      <alignment horizontal="center" vertical="center" wrapText="1"/>
      <protection hidden="1"/>
    </xf>
    <xf numFmtId="0" fontId="2" fillId="7" borderId="18" xfId="0" applyFont="1" applyFill="1" applyBorder="1" applyAlignment="1">
      <alignment horizontal="left" vertical="center" wrapText="1"/>
    </xf>
    <xf numFmtId="0" fontId="8" fillId="5" borderId="5" xfId="0" applyFont="1" applyFill="1" applyBorder="1" applyAlignment="1" applyProtection="1">
      <alignment horizontal="center" vertical="center" wrapText="1"/>
      <protection hidden="1"/>
    </xf>
    <xf numFmtId="44" fontId="0" fillId="0" borderId="0" xfId="2" applyFont="1"/>
    <xf numFmtId="0" fontId="21" fillId="2" borderId="5" xfId="0" applyFont="1" applyFill="1" applyBorder="1" applyAlignment="1" applyProtection="1">
      <alignment horizontal="center" vertical="center" wrapText="1"/>
      <protection hidden="1"/>
    </xf>
    <xf numFmtId="44" fontId="16" fillId="6" borderId="5" xfId="2" applyFont="1" applyFill="1" applyBorder="1" applyAlignment="1" applyProtection="1">
      <alignment horizontal="center" vertical="center" wrapText="1"/>
      <protection hidden="1"/>
    </xf>
    <xf numFmtId="0" fontId="22" fillId="5" borderId="5" xfId="0" applyFont="1" applyFill="1" applyBorder="1" applyAlignment="1" applyProtection="1">
      <alignment horizontal="center" vertical="center" wrapText="1"/>
      <protection hidden="1"/>
    </xf>
    <xf numFmtId="0" fontId="12" fillId="5" borderId="5" xfId="0" applyFont="1" applyFill="1" applyBorder="1" applyAlignment="1" applyProtection="1">
      <alignment horizontal="center" vertical="center"/>
      <protection hidden="1"/>
    </xf>
    <xf numFmtId="44" fontId="12" fillId="0" borderId="5" xfId="2" applyFont="1" applyFill="1" applyBorder="1" applyAlignment="1" applyProtection="1">
      <alignment horizontal="center" vertical="center" wrapText="1"/>
      <protection hidden="1"/>
    </xf>
    <xf numFmtId="44" fontId="12" fillId="5" borderId="5" xfId="2" applyFont="1" applyFill="1" applyBorder="1" applyAlignment="1" applyProtection="1">
      <alignment horizontal="center" vertical="center" wrapText="1"/>
      <protection hidden="1"/>
    </xf>
    <xf numFmtId="44" fontId="0" fillId="0" borderId="0" xfId="0" applyNumberFormat="1"/>
    <xf numFmtId="0" fontId="20" fillId="0" borderId="0" xfId="0" applyFont="1"/>
    <xf numFmtId="44" fontId="20" fillId="0" borderId="0" xfId="0" applyNumberFormat="1" applyFont="1"/>
    <xf numFmtId="44" fontId="20" fillId="0" borderId="0" xfId="2" applyFont="1"/>
    <xf numFmtId="44" fontId="16" fillId="6" borderId="17" xfId="2" applyFont="1" applyFill="1" applyBorder="1" applyAlignment="1" applyProtection="1">
      <alignment horizontal="center" vertical="center" wrapText="1"/>
      <protection hidden="1"/>
    </xf>
    <xf numFmtId="49" fontId="17" fillId="7" borderId="18" xfId="0" applyNumberFormat="1" applyFont="1" applyFill="1" applyBorder="1" applyAlignment="1">
      <alignment horizontal="left" vertical="center" wrapText="1"/>
    </xf>
    <xf numFmtId="44" fontId="23" fillId="8" borderId="0" xfId="2" applyFont="1" applyFill="1" applyBorder="1" applyAlignment="1">
      <alignment horizontal="center" vertical="center" wrapText="1"/>
    </xf>
    <xf numFmtId="43" fontId="15" fillId="7" borderId="5" xfId="1" applyFont="1" applyFill="1" applyBorder="1" applyAlignment="1" applyProtection="1">
      <alignment horizontal="center" vertical="center" wrapText="1"/>
      <protection hidden="1"/>
    </xf>
    <xf numFmtId="44" fontId="15" fillId="7" borderId="5" xfId="2" applyFont="1" applyFill="1" applyBorder="1" applyAlignment="1" applyProtection="1">
      <alignment horizontal="center" vertical="center" wrapText="1"/>
      <protection hidden="1"/>
    </xf>
    <xf numFmtId="44" fontId="2" fillId="7" borderId="0" xfId="2" applyFont="1" applyFill="1" applyBorder="1" applyAlignment="1">
      <alignment horizontal="center" vertical="center" wrapText="1"/>
    </xf>
    <xf numFmtId="164" fontId="18" fillId="5" borderId="5" xfId="2" applyNumberFormat="1" applyFont="1" applyFill="1" applyBorder="1" applyAlignment="1" applyProtection="1">
      <alignment horizontal="right" vertical="center"/>
      <protection hidden="1"/>
    </xf>
    <xf numFmtId="0" fontId="20" fillId="0" borderId="20" xfId="0" applyFont="1" applyBorder="1" applyAlignment="1">
      <alignment horizontal="center" vertical="center" wrapText="1"/>
    </xf>
    <xf numFmtId="167" fontId="20" fillId="0" borderId="20" xfId="2" applyNumberFormat="1" applyFont="1" applyFill="1" applyBorder="1" applyAlignment="1">
      <alignment horizontal="center" vertical="center" wrapText="1"/>
    </xf>
    <xf numFmtId="0" fontId="0" fillId="0" borderId="0" xfId="0" pivotButton="1"/>
    <xf numFmtId="0" fontId="0" fillId="0" borderId="0" xfId="0" applyAlignment="1">
      <alignment horizontal="left"/>
    </xf>
    <xf numFmtId="0" fontId="24" fillId="5" borderId="5" xfId="0" applyFont="1" applyFill="1" applyBorder="1" applyAlignment="1" applyProtection="1">
      <alignment horizontal="center" vertical="center" wrapText="1"/>
      <protection hidden="1"/>
    </xf>
    <xf numFmtId="0" fontId="25" fillId="0" borderId="0" xfId="0" applyFont="1"/>
    <xf numFmtId="0" fontId="25" fillId="0" borderId="0" xfId="0" applyFont="1" applyAlignment="1">
      <alignment horizontal="left" vertical="top"/>
    </xf>
    <xf numFmtId="0" fontId="25" fillId="0" borderId="20" xfId="0" applyFont="1" applyBorder="1"/>
    <xf numFmtId="0" fontId="25" fillId="0" borderId="20" xfId="0" applyFont="1" applyBorder="1" applyAlignment="1">
      <alignment horizontal="left" vertical="top"/>
    </xf>
    <xf numFmtId="44" fontId="25" fillId="0" borderId="20" xfId="0" applyNumberFormat="1" applyFont="1" applyBorder="1"/>
    <xf numFmtId="44" fontId="25" fillId="0" borderId="0" xfId="0" applyNumberFormat="1" applyFont="1"/>
    <xf numFmtId="164" fontId="2" fillId="0" borderId="0" xfId="4" applyNumberFormat="1"/>
    <xf numFmtId="168" fontId="2" fillId="0" borderId="0" xfId="4" applyNumberFormat="1"/>
    <xf numFmtId="168" fontId="0" fillId="0" borderId="0" xfId="0" applyNumberFormat="1"/>
    <xf numFmtId="164" fontId="2" fillId="8" borderId="0" xfId="4" applyNumberFormat="1" applyFill="1"/>
    <xf numFmtId="164" fontId="0" fillId="0" borderId="0" xfId="0" applyNumberFormat="1"/>
    <xf numFmtId="43" fontId="2" fillId="0" borderId="0" xfId="1" applyFont="1"/>
    <xf numFmtId="168" fontId="2" fillId="9" borderId="0" xfId="4" applyNumberFormat="1" applyFill="1"/>
    <xf numFmtId="164" fontId="8" fillId="8" borderId="5" xfId="4" applyNumberFormat="1" applyFont="1" applyFill="1" applyBorder="1" applyAlignment="1">
      <alignment horizontal="center" vertical="center" wrapText="1"/>
    </xf>
    <xf numFmtId="167" fontId="25" fillId="0" borderId="0" xfId="0" applyNumberFormat="1" applyFont="1"/>
    <xf numFmtId="0" fontId="20" fillId="8" borderId="20" xfId="0" applyFont="1" applyFill="1" applyBorder="1" applyAlignment="1">
      <alignment horizontal="center" vertical="center" wrapText="1"/>
    </xf>
    <xf numFmtId="167" fontId="20" fillId="8" borderId="20" xfId="2" applyNumberFormat="1" applyFont="1" applyFill="1" applyBorder="1" applyAlignment="1">
      <alignment horizontal="center" vertical="center" wrapText="1"/>
    </xf>
    <xf numFmtId="167" fontId="0" fillId="8" borderId="20" xfId="2" applyNumberFormat="1" applyFont="1" applyFill="1" applyBorder="1"/>
    <xf numFmtId="44" fontId="25" fillId="8" borderId="20" xfId="0" applyNumberFormat="1" applyFont="1" applyFill="1" applyBorder="1"/>
    <xf numFmtId="0" fontId="25" fillId="8" borderId="0" xfId="0" applyFont="1" applyFill="1"/>
    <xf numFmtId="44" fontId="25" fillId="8" borderId="0" xfId="0" applyNumberFormat="1" applyFont="1" applyFill="1"/>
    <xf numFmtId="0" fontId="11" fillId="5" borderId="5" xfId="4" applyFont="1" applyFill="1" applyBorder="1" applyAlignment="1" applyProtection="1">
      <alignment horizontal="left" vertical="center" wrapText="1"/>
      <protection hidden="1"/>
    </xf>
    <xf numFmtId="0" fontId="4" fillId="3" borderId="1" xfId="4" applyFont="1" applyFill="1" applyBorder="1" applyAlignment="1" applyProtection="1">
      <alignment horizontal="center" vertical="center" wrapText="1"/>
      <protection locked="0" hidden="1"/>
    </xf>
    <xf numFmtId="0" fontId="4" fillId="3" borderId="19" xfId="4" applyFont="1" applyFill="1" applyBorder="1" applyAlignment="1" applyProtection="1">
      <alignment horizontal="center" vertical="center" wrapText="1"/>
      <protection locked="0" hidden="1"/>
    </xf>
    <xf numFmtId="0" fontId="4" fillId="3" borderId="2" xfId="4" applyFont="1" applyFill="1" applyBorder="1" applyAlignment="1" applyProtection="1">
      <alignment horizontal="center" vertical="center" wrapText="1"/>
      <protection locked="0" hidden="1"/>
    </xf>
    <xf numFmtId="0" fontId="6" fillId="4" borderId="0" xfId="4" applyFont="1" applyFill="1" applyAlignment="1" applyProtection="1">
      <alignment horizontal="center" vertical="center"/>
      <protection hidden="1"/>
    </xf>
    <xf numFmtId="0" fontId="6" fillId="4" borderId="3" xfId="4" applyFont="1" applyFill="1" applyBorder="1" applyAlignment="1" applyProtection="1">
      <alignment horizontal="center" vertical="center"/>
      <protection hidden="1"/>
    </xf>
    <xf numFmtId="0" fontId="6" fillId="4" borderId="4" xfId="4" applyFont="1" applyFill="1" applyBorder="1" applyAlignment="1" applyProtection="1">
      <alignment horizontal="center" vertical="center"/>
      <protection hidden="1"/>
    </xf>
    <xf numFmtId="0" fontId="11" fillId="5" borderId="6" xfId="4" applyFont="1" applyFill="1" applyBorder="1" applyAlignment="1" applyProtection="1">
      <alignment horizontal="left" vertical="center" wrapText="1"/>
      <protection hidden="1"/>
    </xf>
    <xf numFmtId="0" fontId="11" fillId="5" borderId="7" xfId="4" applyFont="1" applyFill="1" applyBorder="1" applyAlignment="1" applyProtection="1">
      <alignment horizontal="left" vertical="center" wrapText="1"/>
      <protection hidden="1"/>
    </xf>
    <xf numFmtId="0" fontId="14" fillId="0" borderId="0" xfId="4" applyFont="1" applyAlignment="1" applyProtection="1">
      <alignment horizontal="center" vertical="center" wrapText="1"/>
      <protection hidden="1"/>
    </xf>
    <xf numFmtId="0" fontId="2" fillId="0" borderId="0" xfId="4" applyAlignment="1">
      <alignment horizontal="center"/>
    </xf>
    <xf numFmtId="0" fontId="15" fillId="0" borderId="0" xfId="4" applyFont="1" applyAlignment="1">
      <alignment horizontal="center" wrapText="1"/>
    </xf>
    <xf numFmtId="0" fontId="26" fillId="0" borderId="20" xfId="0" applyFont="1" applyBorder="1" applyAlignment="1">
      <alignment horizontal="center"/>
    </xf>
    <xf numFmtId="49" fontId="16" fillId="6" borderId="21" xfId="0" applyNumberFormat="1" applyFont="1" applyFill="1" applyBorder="1" applyAlignment="1" applyProtection="1">
      <alignment horizontal="center" vertical="center" wrapText="1"/>
      <protection hidden="1"/>
    </xf>
  </cellXfs>
  <cellStyles count="7">
    <cellStyle name="Millares" xfId="1" builtinId="3"/>
    <cellStyle name="Millares [0] 3" xfId="6" xr:uid="{00000000-0005-0000-0000-000001000000}"/>
    <cellStyle name="Moneda" xfId="2" builtinId="4"/>
    <cellStyle name="Normal" xfId="0" builtinId="0"/>
    <cellStyle name="Normal 10 2" xfId="4" xr:uid="{00000000-0005-0000-0000-000004000000}"/>
    <cellStyle name="Porcentaje" xfId="3" builtinId="5"/>
    <cellStyle name="Porcentaje 4" xfId="5" xr:uid="{00000000-0005-0000-0000-000006000000}"/>
  </cellStyles>
  <dxfs count="237">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theme="0"/>
      </font>
    </dxf>
    <dxf>
      <font>
        <color theme="0"/>
      </font>
    </dxf>
    <dxf>
      <font>
        <color theme="0"/>
      </font>
    </dxf>
    <dxf>
      <font>
        <color theme="0"/>
      </font>
    </dxf>
    <dxf>
      <font>
        <color rgb="FFE6F8FE"/>
      </font>
    </dxf>
    <dxf>
      <font>
        <color rgb="FFE6F8FE"/>
      </font>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ont>
        <color rgb="FFE6F8F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1.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dgar Edidier Avila Benavides" refreshedDate="45980.415128587963" createdVersion="8" refreshedVersion="8" minRefreshableVersion="3" recordCount="94" xr:uid="{00000000-000A-0000-FFFF-FFFF04000000}">
  <cacheSource type="worksheet">
    <worksheetSource ref="C1:BF95" sheet="INSUMOS"/>
  </cacheSource>
  <cacheFields count="56">
    <cacheField name="CODIGO" numFmtId="0">
      <sharedItems count="33">
        <s v="Papel del tipo utilizado para papel higiénico"/>
        <s v="Toallas de papel"/>
        <s v="Vasos de papel o cartón"/>
        <s v="Papel para servilletas, toallas y similares"/>
        <s v="Café molido"/>
        <s v="Azúcar refinada"/>
        <s v="Agua purificada (envasada)"/>
        <s v="Jabones en pasta para lavar (5-6)"/>
        <s v="Detergentes en polvo"/>
        <s v="Jabones de tocador (11)"/>
        <s v="Jabones líquidos para lavar (1-3-4)"/>
        <s v="Preparaciones para limpieza y desengrase"/>
        <s v="Desinfectantes"/>
        <s v="Preparaciones para limpiar vidrios"/>
        <s v="Hipoclorito de sodio"/>
        <s v="Productos químicos especiales para tratamiento de pisos"/>
        <s v="Ceras para pisos"/>
        <s v="Jabones industriales (7-52)"/>
        <s v="Varsol-disolvente núm. 4"/>
        <s v="Purificadores líquidos de ambiente"/>
        <s v="Solventes para insecticida"/>
        <s v="Filtros de algodón"/>
        <s v="Paños absorbentes desechables para uso doméstico"/>
        <s v="Esponjas y esponjillas metálicas"/>
        <s v="Escobas"/>
        <s v="Mangos metálicos"/>
        <s v="Cepillos para lavar o fregar"/>
        <s v="Bolsas de material plástico sin impresión"/>
        <s v="Guantes de fibras artificiales y sintéticas"/>
        <s v="Filtros de material textil, para usos técnicos e industriales"/>
        <s v="Pañuelos de papel"/>
        <s v="Aplicadores, bajalenguas y otros para usos higiénicos, de madera"/>
        <s v="Productos aromáticos diversos"/>
      </sharedItems>
    </cacheField>
    <cacheField name="Servicio" numFmtId="0">
      <sharedItems/>
    </cacheField>
    <cacheField name="Característica 1" numFmtId="0">
      <sharedItems/>
    </cacheField>
    <cacheField name="Cantidad" numFmtId="0">
      <sharedItems containsSemiMixedTypes="0" containsString="0" containsNumber="1" containsInteger="1" minValue="1" maxValue="310"/>
    </cacheField>
    <cacheField name="Unidad" numFmtId="44">
      <sharedItems/>
    </cacheField>
    <cacheField name="Nuevo precio cláusula 10" numFmtId="44">
      <sharedItems containsSemiMixedTypes="0" containsString="0" containsNumber="1" minValue="210.69" maxValue="85669.81"/>
    </cacheField>
    <cacheField name="Sede 1" numFmtId="0">
      <sharedItems containsSemiMixedTypes="0" containsString="0" containsNumber="1" containsInteger="1" minValue="0" maxValue="50"/>
    </cacheField>
    <cacheField name="TOTAL" numFmtId="44">
      <sharedItems containsSemiMixedTypes="0" containsString="0" containsNumber="1" minValue="0" maxValue="979926.5"/>
    </cacheField>
    <cacheField name="Sede 2" numFmtId="0">
      <sharedItems containsSemiMixedTypes="0" containsString="0" containsNumber="1" containsInteger="1" minValue="0" maxValue="20"/>
    </cacheField>
    <cacheField name="TOTAL2" numFmtId="44">
      <sharedItems containsSemiMixedTypes="0" containsString="0" containsNumber="1" minValue="0" maxValue="293977.94999999995"/>
    </cacheField>
    <cacheField name="Sede 3" numFmtId="0">
      <sharedItems containsSemiMixedTypes="0" containsString="0" containsNumber="1" containsInteger="1" minValue="0" maxValue="20"/>
    </cacheField>
    <cacheField name="TOTAL3" numFmtId="44">
      <sharedItems containsSemiMixedTypes="0" containsString="0" containsNumber="1" minValue="0" maxValue="156788.24"/>
    </cacheField>
    <cacheField name="Sede 4" numFmtId="0">
      <sharedItems containsSemiMixedTypes="0" containsString="0" containsNumber="1" containsInteger="1" minValue="0" maxValue="0"/>
    </cacheField>
    <cacheField name="TOTAL4" numFmtId="44">
      <sharedItems containsSemiMixedTypes="0" containsString="0" containsNumber="1" containsInteger="1" minValue="0" maxValue="0"/>
    </cacheField>
    <cacheField name="Sede 5" numFmtId="0">
      <sharedItems containsSemiMixedTypes="0" containsString="0" containsNumber="1" containsInteger="1" minValue="0" maxValue="20"/>
    </cacheField>
    <cacheField name="TOTAL5" numFmtId="44">
      <sharedItems containsSemiMixedTypes="0" containsString="0" containsNumber="1" minValue="0" maxValue="195985.3"/>
    </cacheField>
    <cacheField name="Sede 6" numFmtId="0">
      <sharedItems containsSemiMixedTypes="0" containsString="0" containsNumber="1" containsInteger="1" minValue="0" maxValue="11"/>
    </cacheField>
    <cacheField name="TOTAL6" numFmtId="44">
      <sharedItems containsSemiMixedTypes="0" containsString="0" containsNumber="1" minValue="0" maxValue="195985.3"/>
    </cacheField>
    <cacheField name="Sede 7" numFmtId="0">
      <sharedItems containsSemiMixedTypes="0" containsString="0" containsNumber="1" containsInteger="1" minValue="0" maxValue="10"/>
    </cacheField>
    <cacheField name="TOTAL7" numFmtId="44">
      <sharedItems containsSemiMixedTypes="0" containsString="0" containsNumber="1" minValue="0" maxValue="195985.3"/>
    </cacheField>
    <cacheField name="Sede 8" numFmtId="0">
      <sharedItems containsSemiMixedTypes="0" containsString="0" containsNumber="1" containsInteger="1" minValue="0" maxValue="10"/>
    </cacheField>
    <cacheField name="TOTAL8" numFmtId="44">
      <sharedItems containsSemiMixedTypes="0" containsString="0" containsNumber="1" minValue="0" maxValue="195985.3"/>
    </cacheField>
    <cacheField name="Sede 9" numFmtId="0">
      <sharedItems containsSemiMixedTypes="0" containsString="0" containsNumber="1" containsInteger="1" minValue="0" maxValue="10"/>
    </cacheField>
    <cacheField name="TOTAL9" numFmtId="44">
      <sharedItems containsSemiMixedTypes="0" containsString="0" containsNumber="1" minValue="0" maxValue="195985.3"/>
    </cacheField>
    <cacheField name="Sede 10" numFmtId="0">
      <sharedItems containsSemiMixedTypes="0" containsString="0" containsNumber="1" containsInteger="1" minValue="0" maxValue="10"/>
    </cacheField>
    <cacheField name="TOTAL10" numFmtId="44">
      <sharedItems containsSemiMixedTypes="0" containsString="0" containsNumber="1" minValue="0" maxValue="195985.3"/>
    </cacheField>
    <cacheField name="Sede 11" numFmtId="0">
      <sharedItems containsSemiMixedTypes="0" containsString="0" containsNumber="1" containsInteger="1" minValue="0" maxValue="10"/>
    </cacheField>
    <cacheField name="TOTAL11" numFmtId="44">
      <sharedItems containsSemiMixedTypes="0" containsString="0" containsNumber="1" minValue="0" maxValue="195985.3"/>
    </cacheField>
    <cacheField name="Sede 12" numFmtId="0">
      <sharedItems containsSemiMixedTypes="0" containsString="0" containsNumber="1" containsInteger="1" minValue="0" maxValue="10"/>
    </cacheField>
    <cacheField name="TOTAL12" numFmtId="44">
      <sharedItems containsSemiMixedTypes="0" containsString="0" containsNumber="1" minValue="0" maxValue="195985.3"/>
    </cacheField>
    <cacheField name="Sede 13" numFmtId="0">
      <sharedItems containsSemiMixedTypes="0" containsString="0" containsNumber="1" containsInteger="1" minValue="0" maxValue="16"/>
    </cacheField>
    <cacheField name="TOTAL13" numFmtId="44">
      <sharedItems containsSemiMixedTypes="0" containsString="0" containsNumber="1" minValue="0" maxValue="195985.3"/>
    </cacheField>
    <cacheField name="Sede 14" numFmtId="0">
      <sharedItems containsSemiMixedTypes="0" containsString="0" containsNumber="1" containsInteger="1" minValue="0" maxValue="12"/>
    </cacheField>
    <cacheField name="TOTAL14" numFmtId="44">
      <sharedItems containsSemiMixedTypes="0" containsString="0" containsNumber="1" minValue="0" maxValue="195985.3"/>
    </cacheField>
    <cacheField name="Sede 15" numFmtId="0">
      <sharedItems containsSemiMixedTypes="0" containsString="0" containsNumber="1" containsInteger="1" minValue="0" maxValue="17"/>
    </cacheField>
    <cacheField name="TOTAL15" numFmtId="44">
      <sharedItems containsSemiMixedTypes="0" containsString="0" containsNumber="1" minValue="0" maxValue="195985.3"/>
    </cacheField>
    <cacheField name="Sede 16" numFmtId="0">
      <sharedItems containsSemiMixedTypes="0" containsString="0" containsNumber="1" containsInteger="1" minValue="0" maxValue="10"/>
    </cacheField>
    <cacheField name="TOTAL16" numFmtId="44">
      <sharedItems containsSemiMixedTypes="0" containsString="0" containsNumber="1" minValue="0" maxValue="195985.3"/>
    </cacheField>
    <cacheField name="Sede 17" numFmtId="0">
      <sharedItems containsSemiMixedTypes="0" containsString="0" containsNumber="1" containsInteger="1" minValue="0" maxValue="17"/>
    </cacheField>
    <cacheField name="TOTAL17" numFmtId="44">
      <sharedItems containsSemiMixedTypes="0" containsString="0" containsNumber="1" minValue="0" maxValue="195985.3"/>
    </cacheField>
    <cacheField name="Sede 18" numFmtId="0">
      <sharedItems containsSemiMixedTypes="0" containsString="0" containsNumber="1" containsInteger="1" minValue="0" maxValue="22"/>
    </cacheField>
    <cacheField name="TOTAL18" numFmtId="44">
      <sharedItems containsSemiMixedTypes="0" containsString="0" containsNumber="1" minValue="0" maxValue="195985.3"/>
    </cacheField>
    <cacheField name="Sede 19" numFmtId="0">
      <sharedItems containsSemiMixedTypes="0" containsString="0" containsNumber="1" containsInteger="1" minValue="0" maxValue="28"/>
    </cacheField>
    <cacheField name="TOTAL19" numFmtId="44">
      <sharedItems containsSemiMixedTypes="0" containsString="0" containsNumber="1" minValue="0" maxValue="195985.3"/>
    </cacheField>
    <cacheField name="Sede 20" numFmtId="0">
      <sharedItems containsSemiMixedTypes="0" containsString="0" containsNumber="1" containsInteger="1" minValue="0" maxValue="10"/>
    </cacheField>
    <cacheField name="TOTAL20" numFmtId="44">
      <sharedItems containsSemiMixedTypes="0" containsString="0" containsNumber="1" minValue="0" maxValue="195985.3"/>
    </cacheField>
    <cacheField name="Sede 21" numFmtId="0">
      <sharedItems containsSemiMixedTypes="0" containsString="0" containsNumber="1" containsInteger="1" minValue="0" maxValue="10"/>
    </cacheField>
    <cacheField name="TOTAL21" numFmtId="44">
      <sharedItems containsSemiMixedTypes="0" containsString="0" containsNumber="1" minValue="0" maxValue="195985.3"/>
    </cacheField>
    <cacheField name="Sede 22" numFmtId="0">
      <sharedItems containsSemiMixedTypes="0" containsString="0" containsNumber="1" containsInteger="1" minValue="0" maxValue="10"/>
    </cacheField>
    <cacheField name="TOTAL22" numFmtId="44">
      <sharedItems containsSemiMixedTypes="0" containsString="0" containsNumber="1" minValue="0" maxValue="195985.3"/>
    </cacheField>
    <cacheField name="Sede 23" numFmtId="0">
      <sharedItems containsSemiMixedTypes="0" containsString="0" containsNumber="1" containsInteger="1" minValue="0" maxValue="10"/>
    </cacheField>
    <cacheField name="TOTAL23" numFmtId="44">
      <sharedItems containsSemiMixedTypes="0" containsString="0" containsNumber="1" minValue="0" maxValue="195985.3"/>
    </cacheField>
    <cacheField name="Sede 24" numFmtId="0">
      <sharedItems containsSemiMixedTypes="0" containsString="0" containsNumber="1" containsInteger="1" minValue="0" maxValue="10"/>
    </cacheField>
    <cacheField name="TOTAL24" numFmtId="44">
      <sharedItems containsSemiMixedTypes="0" containsString="0" containsNumber="1" minValue="0" maxValue="195985.3"/>
    </cacheField>
    <cacheField name="Sede 25" numFmtId="0">
      <sharedItems containsSemiMixedTypes="0" containsString="0" containsNumber="1" containsInteger="1" minValue="0" maxValue="17"/>
    </cacheField>
    <cacheField name="TOTAL25" numFmtId="44">
      <sharedItems containsSemiMixedTypes="0" containsString="0" containsNumber="1" minValue="0" maxValue="195985.3"/>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dgar Edidier Avila Benavides" refreshedDate="45980.463074421299" createdVersion="8" refreshedVersion="8" minRefreshableVersion="3" recordCount="71" xr:uid="{00000000-000A-0000-FFFF-FFFF05000000}">
  <cacheSource type="worksheet">
    <worksheetSource ref="B1:BL72" sheet="MAQUINARIA"/>
  </cacheSource>
  <cacheFields count="63">
    <cacheField name="codigo" numFmtId="1">
      <sharedItems count="1">
        <s v="Servicios de arrendamiento o de alquiler de maquinaria y equipo de construcción sin operario"/>
      </sharedItems>
    </cacheField>
    <cacheField name="Bien" numFmtId="0">
      <sharedItems/>
    </cacheField>
    <cacheField name="Especificación " numFmtId="0">
      <sharedItems longText="1"/>
    </cacheField>
    <cacheField name="Presentación " numFmtId="0">
      <sharedItems/>
    </cacheField>
    <cacheField name="Cantidad Mensual" numFmtId="39">
      <sharedItems containsSemiMixedTypes="0" containsString="0" containsNumber="1" containsInteger="1" minValue="0" maxValue="84"/>
    </cacheField>
    <cacheField name="Precio unitario" numFmtId="44">
      <sharedItems containsSemiMixedTypes="0" containsString="0" containsNumber="1" containsInteger="1" minValue="0" maxValue="195672"/>
    </cacheField>
    <cacheField name="Precio Mínimo" numFmtId="44">
      <sharedItems containsSemiMixedTypes="0" containsString="0" containsNumber="1" containsInteger="1" minValue="0" maxValue="98152"/>
    </cacheField>
    <cacheField name="Descuento sobre precio mínimo" numFmtId="165">
      <sharedItems containsSemiMixedTypes="0" containsString="0" containsNumber="1" containsInteger="1" minValue="0" maxValue="1"/>
    </cacheField>
    <cacheField name="Descuento %" numFmtId="165">
      <sharedItems containsSemiMixedTypes="0" containsString="0" containsNumber="1" minValue="0" maxValue="1"/>
    </cacheField>
    <cacheField name="Precio Unitario con Descuento" numFmtId="44">
      <sharedItems containsSemiMixedTypes="0" containsString="0" containsNumber="1" containsInteger="1" minValue="0" maxValue="98152"/>
    </cacheField>
    <cacheField name="Total" numFmtId="44">
      <sharedItems containsSemiMixedTypes="0" containsString="0" containsNumber="1" containsInteger="1" minValue="0" maxValue="3348525"/>
    </cacheField>
    <cacheField name="Precio PISO" numFmtId="0">
      <sharedItems containsSemiMixedTypes="0" containsString="0" containsNumber="1" minValue="1.0482180306467299" maxValue="1.0482180306467299"/>
    </cacheField>
    <cacheField name="A" numFmtId="44">
      <sharedItems containsSemiMixedTypes="0" containsString="0" containsNumber="1" minValue="0" maxValue="102884.69614403784"/>
    </cacheField>
    <cacheField name="Sede 1" numFmtId="43">
      <sharedItems containsSemiMixedTypes="0" containsString="0" containsNumber="1" containsInteger="1" minValue="0" maxValue="40"/>
    </cacheField>
    <cacheField name="TOTAL 1" numFmtId="44">
      <sharedItems containsSemiMixedTypes="0" containsString="0" containsNumber="1" minValue="0" maxValue="1029595.3891142601"/>
    </cacheField>
    <cacheField name="Sede 2" numFmtId="43">
      <sharedItems containsSemiMixedTypes="0" containsString="0" containsNumber="1" containsInteger="1" minValue="0" maxValue="4"/>
    </cacheField>
    <cacheField name="TOTAL 2" numFmtId="44">
      <sharedItems containsSemiMixedTypes="0" containsString="0" containsNumber="1" minValue="0" maxValue="160402.5159216852"/>
    </cacheField>
    <cacheField name="Sede 3" numFmtId="43">
      <sharedItems containsSemiMixedTypes="0" containsString="0" containsNumber="1" containsInteger="1" minValue="0" maxValue="5"/>
    </cacheField>
    <cacheField name="TOTAL 3" numFmtId="44">
      <sharedItems containsSemiMixedTypes="0" containsString="0" containsNumber="1" minValue="0" maxValue="233998.95207142277"/>
    </cacheField>
    <cacheField name="Sede 4" numFmtId="43">
      <sharedItems containsSemiMixedTypes="0" containsString="0" containsNumber="1" containsInteger="1" minValue="0" maxValue="0"/>
    </cacheField>
    <cacheField name="TOTAL 4" numFmtId="44">
      <sharedItems containsSemiMixedTypes="0" containsString="0" containsNumber="1" containsInteger="1" minValue="0" maxValue="0"/>
    </cacheField>
    <cacheField name="Sede 5" numFmtId="43">
      <sharedItems containsSemiMixedTypes="0" containsString="0" containsNumber="1" containsInteger="1" minValue="0" maxValue="8"/>
    </cacheField>
    <cacheField name="TOTAL 5" numFmtId="44">
      <sharedItems containsSemiMixedTypes="0" containsString="0" containsNumber="1" minValue="0" maxValue="374398.32331427641"/>
    </cacheField>
    <cacheField name="Sede 6" numFmtId="43">
      <sharedItems containsSemiMixedTypes="0" containsString="0" containsNumber="1" containsInteger="1" minValue="0" maxValue="3"/>
    </cacheField>
    <cacheField name="TOTAL 6" numFmtId="44">
      <sharedItems containsSemiMixedTypes="0" containsString="0" containsNumber="1" minValue="0" maxValue="140399.37124285364"/>
    </cacheField>
    <cacheField name="Sede 7" numFmtId="43">
      <sharedItems containsSemiMixedTypes="0" containsString="0" containsNumber="1" containsInteger="1" minValue="0" maxValue="3"/>
    </cacheField>
    <cacheField name="TOTAL 7" numFmtId="44">
      <sharedItems containsSemiMixedTypes="0" containsString="0" containsNumber="1" minValue="0" maxValue="140399.37124285364"/>
    </cacheField>
    <cacheField name="Sede 8" numFmtId="43">
      <sharedItems containsSemiMixedTypes="0" containsString="0" containsNumber="1" containsInteger="1" minValue="0" maxValue="3"/>
    </cacheField>
    <cacheField name="TOTAL 8" numFmtId="44">
      <sharedItems containsSemiMixedTypes="0" containsString="0" containsNumber="1" minValue="0" maxValue="140399.37124285364"/>
    </cacheField>
    <cacheField name="Sede 9" numFmtId="43">
      <sharedItems containsSemiMixedTypes="0" containsString="0" containsNumber="1" containsInteger="1" minValue="0" maxValue="3"/>
    </cacheField>
    <cacheField name="TOTAL 9" numFmtId="44">
      <sharedItems containsSemiMixedTypes="0" containsString="0" containsNumber="1" minValue="0" maxValue="140399.37124285364"/>
    </cacheField>
    <cacheField name="Sede 10" numFmtId="43">
      <sharedItems containsSemiMixedTypes="0" containsString="0" containsNumber="1" containsInteger="1" minValue="0" maxValue="4"/>
    </cacheField>
    <cacheField name="TOTAL 10" numFmtId="44">
      <sharedItems containsSemiMixedTypes="0" containsString="0" containsNumber="1" minValue="0" maxValue="187199.1616571382"/>
    </cacheField>
    <cacheField name="Sede 11" numFmtId="43">
      <sharedItems containsSemiMixedTypes="0" containsString="0" containsNumber="1" containsInteger="1" minValue="0" maxValue="3"/>
    </cacheField>
    <cacheField name="TOTAL 11" numFmtId="44">
      <sharedItems containsSemiMixedTypes="0" containsString="0" containsNumber="1" minValue="0" maxValue="140399.37124285364"/>
    </cacheField>
    <cacheField name="Sede 12" numFmtId="43">
      <sharedItems containsSemiMixedTypes="0" containsString="0" containsNumber="1" containsInteger="1" minValue="0" maxValue="2"/>
    </cacheField>
    <cacheField name="TOTAL 12" numFmtId="44">
      <sharedItems containsSemiMixedTypes="0" containsString="0" containsNumber="1" minValue="0" maxValue="93599.580828569102"/>
    </cacheField>
    <cacheField name="Sede 13" numFmtId="43">
      <sharedItems containsSemiMixedTypes="0" containsString="0" containsNumber="1" containsInteger="1" minValue="0" maxValue="2"/>
    </cacheField>
    <cacheField name="TOTAL 13" numFmtId="44">
      <sharedItems containsSemiMixedTypes="0" containsString="0" containsNumber="1" minValue="0" maxValue="93599.580828569102"/>
    </cacheField>
    <cacheField name="Sede 14" numFmtId="43">
      <sharedItems containsSemiMixedTypes="0" containsString="0" containsNumber="1" containsInteger="1" minValue="0" maxValue="2"/>
    </cacheField>
    <cacheField name="TOTAL 14" numFmtId="44">
      <sharedItems containsSemiMixedTypes="0" containsString="0" containsNumber="1" minValue="0" maxValue="71788.260046871947"/>
    </cacheField>
    <cacheField name="Sede 15" numFmtId="43">
      <sharedItems containsSemiMixedTypes="0" containsString="0" containsNumber="1" containsInteger="1" minValue="0" maxValue="2"/>
    </cacheField>
    <cacheField name="TOTAL 15" numFmtId="44">
      <sharedItems containsSemiMixedTypes="0" containsString="0" containsNumber="1" minValue="0" maxValue="46799.790414284551"/>
    </cacheField>
    <cacheField name="Sede 16" numFmtId="43">
      <sharedItems containsSemiMixedTypes="0" containsString="0" containsNumber="1" containsInteger="1" minValue="0" maxValue="2"/>
    </cacheField>
    <cacheField name="TOTAL 16" numFmtId="44">
      <sharedItems containsSemiMixedTypes="0" containsString="0" containsNumber="1" minValue="0" maxValue="82704.402618026987"/>
    </cacheField>
    <cacheField name="Sede 17" numFmtId="43">
      <sharedItems containsSemiMixedTypes="0" containsString="0" containsNumber="1" containsInteger="1" minValue="0" maxValue="2"/>
    </cacheField>
    <cacheField name="TOTAL 17" numFmtId="44">
      <sharedItems containsSemiMixedTypes="0" containsString="0" containsNumber="1" minValue="0" maxValue="93599.580828569102"/>
    </cacheField>
    <cacheField name="Sede 18" numFmtId="43">
      <sharedItems containsSemiMixedTypes="0" containsString="0" containsNumber="1" containsInteger="1" minValue="0" maxValue="2"/>
    </cacheField>
    <cacheField name="TOTAL 18" numFmtId="44">
      <sharedItems containsSemiMixedTypes="0" containsString="0" containsNumber="1" minValue="0" maxValue="93599.580828569102"/>
    </cacheField>
    <cacheField name="Sede 19" numFmtId="43">
      <sharedItems containsSemiMixedTypes="0" containsString="0" containsNumber="1" containsInteger="1" minValue="0" maxValue="2"/>
    </cacheField>
    <cacheField name="TOTAL 19" numFmtId="44">
      <sharedItems containsSemiMixedTypes="0" containsString="0" containsNumber="1" minValue="0" maxValue="82704.402618026987"/>
    </cacheField>
    <cacheField name="Sede 20" numFmtId="43">
      <sharedItems containsSemiMixedTypes="0" containsString="0" containsNumber="1" containsInteger="1" minValue="0" maxValue="2"/>
    </cacheField>
    <cacheField name="TOTAL 20" numFmtId="44">
      <sharedItems containsSemiMixedTypes="0" containsString="0" containsNumber="1" minValue="0" maxValue="93599.580828569102"/>
    </cacheField>
    <cacheField name="Sede 21" numFmtId="43">
      <sharedItems containsSemiMixedTypes="0" containsString="0" containsNumber="1" containsInteger="1" minValue="0" maxValue="2"/>
    </cacheField>
    <cacheField name="TOTAL 21" numFmtId="44">
      <sharedItems containsSemiMixedTypes="0" containsString="0" containsNumber="1" minValue="0" maxValue="82704.402618026987"/>
    </cacheField>
    <cacheField name="Sede 22" numFmtId="43">
      <sharedItems containsSemiMixedTypes="0" containsString="0" containsNumber="1" containsInteger="1" minValue="0" maxValue="2"/>
    </cacheField>
    <cacheField name="TOTAL 22" numFmtId="44">
      <sharedItems containsSemiMixedTypes="0" containsString="0" containsNumber="1" minValue="0" maxValue="93599.580828569102"/>
    </cacheField>
    <cacheField name="Sede 23" numFmtId="43">
      <sharedItems containsSemiMixedTypes="0" containsString="0" containsNumber="1" containsInteger="1" minValue="0" maxValue="2"/>
    </cacheField>
    <cacheField name="TOTAL 23" numFmtId="44">
      <sharedItems containsSemiMixedTypes="0" containsString="0" containsNumber="1" minValue="0" maxValue="93599.580828569102"/>
    </cacheField>
    <cacheField name="Sede 24" numFmtId="43">
      <sharedItems containsSemiMixedTypes="0" containsString="0" containsNumber="1" containsInteger="1" minValue="0" maxValue="2"/>
    </cacheField>
    <cacheField name="TOTAL 24" numFmtId="44">
      <sharedItems containsSemiMixedTypes="0" containsString="0" containsNumber="1" minValue="0" maxValue="82704.402618026987"/>
    </cacheField>
    <cacheField name="Sede 25" numFmtId="43">
      <sharedItems containsSemiMixedTypes="0" containsString="0" containsNumber="1" containsInteger="1" minValue="0" maxValue="2"/>
    </cacheField>
    <cacheField name="TOTAL 25" numFmtId="44">
      <sharedItems containsSemiMixedTypes="0" containsString="0" containsNumber="1" minValue="0" maxValue="82704.40261802698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4">
  <r>
    <x v="0"/>
    <s v="Papel higiénico 1 (Compra)"/>
    <s v="Papel higiénico 1 (Compra)"/>
    <n v="10"/>
    <s v="Und"/>
    <n v="1242.1400000000001"/>
    <n v="10"/>
    <n v="12421.400000000001"/>
    <n v="0"/>
    <n v="0"/>
    <n v="0"/>
    <n v="0"/>
    <n v="0"/>
    <n v="0"/>
    <n v="0"/>
    <n v="0"/>
    <n v="0"/>
    <n v="0"/>
    <n v="0"/>
    <n v="0"/>
    <n v="0"/>
    <n v="0"/>
    <n v="0"/>
    <n v="0"/>
    <n v="0"/>
    <n v="0"/>
    <n v="0"/>
    <n v="0"/>
    <n v="0"/>
    <n v="0"/>
    <n v="0"/>
    <n v="0"/>
    <n v="0"/>
    <n v="0"/>
    <n v="0"/>
    <n v="0"/>
    <n v="0"/>
    <n v="0"/>
    <n v="0"/>
    <n v="0"/>
    <n v="0"/>
    <n v="0"/>
    <n v="0"/>
    <n v="0"/>
    <n v="0"/>
    <n v="0"/>
    <n v="0"/>
    <n v="0"/>
    <n v="0"/>
    <n v="0"/>
    <n v="0"/>
    <n v="0"/>
    <n v="0"/>
    <n v="0"/>
    <n v="0"/>
    <n v="0"/>
  </r>
  <r>
    <x v="0"/>
    <s v="Papel higiénico 3 (Compra)"/>
    <s v="Papel higiénico 3 (Compra)"/>
    <n v="71"/>
    <s v="Und"/>
    <n v="25362.68"/>
    <n v="25"/>
    <n v="634067"/>
    <n v="2"/>
    <n v="50725.36"/>
    <n v="2"/>
    <n v="50725.36"/>
    <n v="0"/>
    <n v="0"/>
    <n v="2"/>
    <n v="50725.36"/>
    <n v="2"/>
    <n v="50725.36"/>
    <n v="2"/>
    <n v="50725.36"/>
    <n v="2"/>
    <n v="50725.36"/>
    <n v="2"/>
    <n v="50725.36"/>
    <n v="2"/>
    <n v="50725.36"/>
    <n v="2"/>
    <n v="50725.36"/>
    <n v="2"/>
    <n v="50725.36"/>
    <n v="2"/>
    <n v="50725.36"/>
    <n v="2"/>
    <n v="50725.36"/>
    <n v="2"/>
    <n v="50725.36"/>
    <n v="2"/>
    <n v="50725.36"/>
    <n v="2"/>
    <n v="50725.36"/>
    <n v="2"/>
    <n v="50725.36"/>
    <n v="2"/>
    <n v="50725.36"/>
    <n v="2"/>
    <n v="50725.36"/>
    <n v="2"/>
    <n v="50725.36"/>
    <n v="2"/>
    <n v="50725.36"/>
    <n v="2"/>
    <n v="50725.36"/>
    <n v="2"/>
    <n v="50725.36"/>
    <n v="2"/>
    <n v="50725.36"/>
  </r>
  <r>
    <x v="1"/>
    <s v="Toallas para manos 6 (Compra)"/>
    <s v="Toallas para manos 6 (Compra)"/>
    <n v="310"/>
    <s v="Und"/>
    <n v="4410.8999999999996"/>
    <n v="50"/>
    <n v="220544.99999999997"/>
    <n v="20"/>
    <n v="88218"/>
    <n v="20"/>
    <n v="88218"/>
    <n v="0"/>
    <n v="0"/>
    <n v="20"/>
    <n v="88218"/>
    <n v="10"/>
    <n v="44109"/>
    <n v="10"/>
    <n v="44109"/>
    <n v="10"/>
    <n v="44109"/>
    <n v="10"/>
    <n v="44109"/>
    <n v="10"/>
    <n v="44109"/>
    <n v="10"/>
    <n v="44109"/>
    <n v="10"/>
    <n v="44109"/>
    <n v="10"/>
    <n v="44109"/>
    <n v="10"/>
    <n v="44109"/>
    <n v="10"/>
    <n v="44109"/>
    <n v="10"/>
    <n v="44109"/>
    <n v="10"/>
    <n v="44109"/>
    <n v="10"/>
    <n v="44109"/>
    <n v="10"/>
    <n v="44109"/>
    <n v="10"/>
    <n v="44109"/>
    <n v="10"/>
    <n v="44109"/>
    <n v="10"/>
    <n v="44109"/>
    <n v="10"/>
    <n v="44109"/>
    <n v="10"/>
    <n v="44109"/>
    <n v="10"/>
    <n v="44109"/>
  </r>
  <r>
    <x v="1"/>
    <s v="Toallas para manos 7 (Compra)"/>
    <s v="Toallas para manos 7 (Compra)"/>
    <n v="25"/>
    <s v="Und"/>
    <n v="20290.36"/>
    <n v="25"/>
    <n v="507259"/>
    <n v="0"/>
    <n v="0"/>
    <n v="0"/>
    <n v="0"/>
    <n v="0"/>
    <n v="0"/>
    <n v="0"/>
    <n v="0"/>
    <n v="0"/>
    <n v="0"/>
    <n v="0"/>
    <n v="0"/>
    <n v="0"/>
    <n v="0"/>
    <n v="0"/>
    <n v="0"/>
    <n v="0"/>
    <n v="0"/>
    <n v="0"/>
    <n v="0"/>
    <n v="0"/>
    <n v="0"/>
    <n v="0"/>
    <n v="0"/>
    <n v="0"/>
    <n v="0"/>
    <n v="0"/>
    <n v="0"/>
    <n v="0"/>
    <n v="0"/>
    <n v="0"/>
    <n v="0"/>
    <n v="0"/>
    <n v="0"/>
    <n v="0"/>
    <n v="0"/>
    <n v="0"/>
    <n v="0"/>
    <n v="0"/>
    <n v="0"/>
    <n v="0"/>
    <n v="0"/>
    <n v="0"/>
    <n v="0"/>
    <n v="0"/>
    <n v="0"/>
    <n v="0"/>
    <n v="0"/>
  </r>
  <r>
    <x v="2"/>
    <s v="Vasos biodegradables 1 (Compra)"/>
    <s v="Vasos biodegradables 1 (Compra)"/>
    <n v="96"/>
    <s v="Und"/>
    <n v="3693.92"/>
    <n v="20"/>
    <n v="73878.399999999994"/>
    <n v="10"/>
    <n v="36939.199999999997"/>
    <n v="3"/>
    <n v="11081.76"/>
    <n v="0"/>
    <n v="0"/>
    <n v="3"/>
    <n v="11081.76"/>
    <n v="3"/>
    <n v="11081.76"/>
    <n v="3"/>
    <n v="11081.76"/>
    <n v="3"/>
    <n v="11081.76"/>
    <n v="3"/>
    <n v="11081.76"/>
    <n v="3"/>
    <n v="11081.76"/>
    <n v="3"/>
    <n v="11081.76"/>
    <n v="3"/>
    <n v="11081.76"/>
    <n v="3"/>
    <n v="11081.76"/>
    <n v="3"/>
    <n v="11081.76"/>
    <n v="3"/>
    <n v="11081.76"/>
    <n v="3"/>
    <n v="11081.76"/>
    <n v="3"/>
    <n v="11081.76"/>
    <n v="3"/>
    <n v="11081.76"/>
    <n v="3"/>
    <n v="11081.76"/>
    <n v="3"/>
    <n v="11081.76"/>
    <n v="3"/>
    <n v="11081.76"/>
    <n v="3"/>
    <n v="11081.76"/>
    <n v="3"/>
    <n v="11081.76"/>
    <n v="3"/>
    <n v="11081.76"/>
    <n v="3"/>
    <n v="11081.76"/>
  </r>
  <r>
    <x v="2"/>
    <s v="Vasos biodegradables 2 (Compra)"/>
    <s v="Vasos biodegradables 2 (Compra)"/>
    <n v="70"/>
    <s v="Und"/>
    <n v="4410.8999999999996"/>
    <n v="50"/>
    <n v="220544.99999999997"/>
    <n v="20"/>
    <n v="88218"/>
    <n v="0"/>
    <n v="0"/>
    <n v="0"/>
    <n v="0"/>
    <n v="0"/>
    <n v="0"/>
    <n v="0"/>
    <n v="0"/>
    <n v="0"/>
    <n v="0"/>
    <n v="0"/>
    <n v="0"/>
    <n v="0"/>
    <n v="0"/>
    <n v="0"/>
    <n v="0"/>
    <n v="0"/>
    <n v="0"/>
    <n v="0"/>
    <n v="0"/>
    <n v="0"/>
    <n v="0"/>
    <n v="0"/>
    <n v="0"/>
    <n v="0"/>
    <n v="0"/>
    <n v="0"/>
    <n v="0"/>
    <n v="0"/>
    <n v="0"/>
    <n v="0"/>
    <n v="0"/>
    <n v="0"/>
    <n v="0"/>
    <n v="0"/>
    <n v="0"/>
    <n v="0"/>
    <n v="0"/>
    <n v="0"/>
    <n v="0"/>
    <n v="0"/>
    <n v="0"/>
    <n v="0"/>
    <n v="0"/>
    <n v="0"/>
    <n v="0"/>
  </r>
  <r>
    <x v="2"/>
    <s v="Vasos biodegradables 3 (Compra)"/>
    <s v="Vasos biodegradables 3 (Compra)"/>
    <n v="96"/>
    <s v="Und"/>
    <n v="5954.93"/>
    <n v="20"/>
    <n v="119098.6"/>
    <n v="10"/>
    <n v="59549.3"/>
    <n v="3"/>
    <n v="17864.79"/>
    <n v="0"/>
    <n v="0"/>
    <n v="3"/>
    <n v="17864.79"/>
    <n v="3"/>
    <n v="17864.79"/>
    <n v="3"/>
    <n v="17864.79"/>
    <n v="3"/>
    <n v="17864.79"/>
    <n v="3"/>
    <n v="17864.79"/>
    <n v="3"/>
    <n v="17864.79"/>
    <n v="3"/>
    <n v="17864.79"/>
    <n v="3"/>
    <n v="17864.79"/>
    <n v="3"/>
    <n v="17864.79"/>
    <n v="3"/>
    <n v="17864.79"/>
    <n v="3"/>
    <n v="17864.79"/>
    <n v="3"/>
    <n v="17864.79"/>
    <n v="3"/>
    <n v="17864.79"/>
    <n v="3"/>
    <n v="17864.79"/>
    <n v="3"/>
    <n v="17864.79"/>
    <n v="3"/>
    <n v="17864.79"/>
    <n v="3"/>
    <n v="17864.79"/>
    <n v="3"/>
    <n v="17864.79"/>
    <n v="3"/>
    <n v="17864.79"/>
    <n v="3"/>
    <n v="17864.79"/>
    <n v="3"/>
    <n v="17864.79"/>
  </r>
  <r>
    <x v="3"/>
    <s v="Servilleta papel (Compra)"/>
    <s v="Servilleta papel (Compra)"/>
    <n v="15"/>
    <s v="Und"/>
    <n v="2536.69"/>
    <n v="10"/>
    <n v="25366.9"/>
    <n v="5"/>
    <n v="12683.45"/>
    <n v="0"/>
    <n v="0"/>
    <n v="0"/>
    <n v="0"/>
    <n v="0"/>
    <n v="0"/>
    <n v="0"/>
    <n v="0"/>
    <n v="0"/>
    <n v="0"/>
    <n v="0"/>
    <n v="0"/>
    <n v="0"/>
    <n v="0"/>
    <n v="0"/>
    <n v="0"/>
    <n v="0"/>
    <n v="0"/>
    <n v="0"/>
    <n v="0"/>
    <n v="0"/>
    <n v="0"/>
    <n v="0"/>
    <n v="0"/>
    <n v="0"/>
    <n v="0"/>
    <n v="0"/>
    <n v="0"/>
    <n v="0"/>
    <n v="0"/>
    <n v="0"/>
    <n v="0"/>
    <n v="0"/>
    <n v="0"/>
    <n v="0"/>
    <n v="0"/>
    <n v="0"/>
    <n v="0"/>
    <n v="0"/>
    <n v="0"/>
    <n v="0"/>
    <n v="0"/>
    <n v="0"/>
    <n v="0"/>
    <n v="0"/>
    <n v="0"/>
  </r>
  <r>
    <x v="4"/>
    <s v="Café 1 (Compra)"/>
    <s v="Café 1 (Compra)"/>
    <n v="283"/>
    <s v="Und"/>
    <n v="19598.53"/>
    <n v="50"/>
    <n v="979926.5"/>
    <n v="15"/>
    <n v="293977.94999999995"/>
    <n v="8"/>
    <n v="156788.24"/>
    <n v="0"/>
    <n v="0"/>
    <n v="10"/>
    <n v="195985.3"/>
    <n v="10"/>
    <n v="195985.3"/>
    <n v="10"/>
    <n v="195985.3"/>
    <n v="10"/>
    <n v="195985.3"/>
    <n v="10"/>
    <n v="195985.3"/>
    <n v="10"/>
    <n v="195985.3"/>
    <n v="10"/>
    <n v="195985.3"/>
    <n v="10"/>
    <n v="195985.3"/>
    <n v="10"/>
    <n v="195985.3"/>
    <n v="10"/>
    <n v="195985.3"/>
    <n v="10"/>
    <n v="195985.3"/>
    <n v="10"/>
    <n v="195985.3"/>
    <n v="10"/>
    <n v="195985.3"/>
    <n v="10"/>
    <n v="195985.3"/>
    <n v="10"/>
    <n v="195985.3"/>
    <n v="10"/>
    <n v="195985.3"/>
    <n v="10"/>
    <n v="195985.3"/>
    <n v="10"/>
    <n v="195985.3"/>
    <n v="10"/>
    <n v="195985.3"/>
    <n v="10"/>
    <n v="195985.3"/>
    <n v="10"/>
    <n v="195985.3"/>
  </r>
  <r>
    <x v="5"/>
    <s v="Azúcar 1 (Compra)"/>
    <s v="Azúcar 1 (Compra)"/>
    <n v="96"/>
    <s v="Und"/>
    <n v="6064.99"/>
    <n v="20"/>
    <n v="121299.79999999999"/>
    <n v="10"/>
    <n v="60649.899999999994"/>
    <n v="3"/>
    <n v="18194.97"/>
    <n v="0"/>
    <n v="0"/>
    <n v="3"/>
    <n v="18194.97"/>
    <n v="3"/>
    <n v="18194.97"/>
    <n v="3"/>
    <n v="18194.97"/>
    <n v="3"/>
    <n v="18194.97"/>
    <n v="3"/>
    <n v="18194.97"/>
    <n v="3"/>
    <n v="18194.97"/>
    <n v="3"/>
    <n v="18194.97"/>
    <n v="3"/>
    <n v="18194.97"/>
    <n v="3"/>
    <n v="18194.97"/>
    <n v="3"/>
    <n v="18194.97"/>
    <n v="3"/>
    <n v="18194.97"/>
    <n v="3"/>
    <n v="18194.97"/>
    <n v="3"/>
    <n v="18194.97"/>
    <n v="3"/>
    <n v="18194.97"/>
    <n v="3"/>
    <n v="18194.97"/>
    <n v="3"/>
    <n v="18194.97"/>
    <n v="3"/>
    <n v="18194.97"/>
    <n v="3"/>
    <n v="18194.97"/>
    <n v="3"/>
    <n v="18194.97"/>
    <n v="3"/>
    <n v="18194.97"/>
    <n v="3"/>
    <n v="18194.97"/>
  </r>
  <r>
    <x v="5"/>
    <s v="Azúcar 3 (Compra)"/>
    <s v="Azúcar 3 (Compra)"/>
    <n v="3"/>
    <s v="Und"/>
    <n v="3859.54"/>
    <n v="3"/>
    <n v="11578.619999999999"/>
    <n v="0"/>
    <n v="0"/>
    <n v="0"/>
    <n v="0"/>
    <n v="0"/>
    <n v="0"/>
    <n v="0"/>
    <n v="0"/>
    <n v="0"/>
    <n v="0"/>
    <n v="0"/>
    <n v="0"/>
    <n v="0"/>
    <n v="0"/>
    <n v="0"/>
    <n v="0"/>
    <n v="0"/>
    <n v="0"/>
    <n v="0"/>
    <n v="0"/>
    <n v="0"/>
    <n v="0"/>
    <n v="0"/>
    <n v="0"/>
    <n v="0"/>
    <n v="0"/>
    <n v="0"/>
    <n v="0"/>
    <n v="0"/>
    <n v="0"/>
    <n v="0"/>
    <n v="0"/>
    <n v="0"/>
    <n v="0"/>
    <n v="0"/>
    <n v="0"/>
    <n v="0"/>
    <n v="0"/>
    <n v="0"/>
    <n v="0"/>
    <n v="0"/>
    <n v="0"/>
    <n v="0"/>
    <n v="0"/>
    <n v="0"/>
    <n v="0"/>
    <n v="0"/>
    <n v="0"/>
  </r>
  <r>
    <x v="6"/>
    <s v="Agua potable 4 (Compra)"/>
    <s v="Agua potable 4 (Compra)"/>
    <n v="93"/>
    <s v="Und"/>
    <n v="14721.17"/>
    <n v="15"/>
    <n v="220817.55"/>
    <n v="10"/>
    <n v="147211.70000000001"/>
    <n v="5"/>
    <n v="73605.850000000006"/>
    <n v="0"/>
    <n v="0"/>
    <n v="3"/>
    <n v="44163.51"/>
    <n v="3"/>
    <n v="44163.51"/>
    <n v="3"/>
    <n v="44163.51"/>
    <n v="3"/>
    <n v="44163.51"/>
    <n v="3"/>
    <n v="44163.51"/>
    <n v="3"/>
    <n v="44163.51"/>
    <n v="3"/>
    <n v="44163.51"/>
    <n v="3"/>
    <n v="44163.51"/>
    <n v="3"/>
    <n v="44163.51"/>
    <n v="3"/>
    <n v="44163.51"/>
    <n v="3"/>
    <n v="44163.51"/>
    <n v="3"/>
    <n v="44163.51"/>
    <n v="3"/>
    <n v="44163.51"/>
    <n v="3"/>
    <n v="44163.51"/>
    <n v="3"/>
    <n v="44163.51"/>
    <n v="3"/>
    <n v="44163.51"/>
    <n v="3"/>
    <n v="44163.51"/>
    <n v="3"/>
    <n v="44163.51"/>
    <n v="3"/>
    <n v="44163.51"/>
    <n v="3"/>
    <n v="44163.51"/>
    <n v="3"/>
    <n v="44163.51"/>
  </r>
  <r>
    <x v="7"/>
    <s v="Jabón para loza 1 (Compra)"/>
    <s v="Jabón para loza 1 (Compra)"/>
    <n v="30"/>
    <s v="Und"/>
    <n v="16972.75"/>
    <n v="5"/>
    <n v="84863.75"/>
    <n v="3"/>
    <n v="50918.25"/>
    <n v="1"/>
    <n v="16972.75"/>
    <n v="0"/>
    <n v="0"/>
    <n v="1"/>
    <n v="16972.75"/>
    <n v="1"/>
    <n v="16972.75"/>
    <n v="1"/>
    <n v="16972.75"/>
    <n v="1"/>
    <n v="16972.75"/>
    <n v="1"/>
    <n v="16972.75"/>
    <n v="1"/>
    <n v="16972.75"/>
    <n v="1"/>
    <n v="16972.75"/>
    <n v="1"/>
    <n v="16972.75"/>
    <n v="1"/>
    <n v="16972.75"/>
    <n v="1"/>
    <n v="16972.75"/>
    <n v="1"/>
    <n v="16972.75"/>
    <n v="1"/>
    <n v="16972.75"/>
    <n v="1"/>
    <n v="16972.75"/>
    <n v="1"/>
    <n v="16972.75"/>
    <n v="1"/>
    <n v="16972.75"/>
    <n v="1"/>
    <n v="16972.75"/>
    <n v="1"/>
    <n v="16972.75"/>
    <n v="1"/>
    <n v="16972.75"/>
    <n v="1"/>
    <n v="16972.75"/>
    <n v="1"/>
    <n v="16972.75"/>
    <n v="1"/>
    <n v="16972.75"/>
  </r>
  <r>
    <x v="7"/>
    <s v="Jabón para loza 3 (Compra)"/>
    <s v="Jabón para loza 3 (Compra)"/>
    <n v="6"/>
    <s v="Und"/>
    <n v="6476.94"/>
    <n v="6"/>
    <n v="38861.64"/>
    <n v="0"/>
    <n v="0"/>
    <n v="0"/>
    <n v="0"/>
    <n v="0"/>
    <n v="0"/>
    <n v="0"/>
    <n v="0"/>
    <n v="0"/>
    <n v="0"/>
    <n v="0"/>
    <n v="0"/>
    <n v="0"/>
    <n v="0"/>
    <n v="0"/>
    <n v="0"/>
    <n v="0"/>
    <n v="0"/>
    <n v="0"/>
    <n v="0"/>
    <n v="0"/>
    <n v="0"/>
    <n v="0"/>
    <n v="0"/>
    <n v="0"/>
    <n v="0"/>
    <n v="0"/>
    <n v="0"/>
    <n v="0"/>
    <n v="0"/>
    <n v="0"/>
    <n v="0"/>
    <n v="0"/>
    <n v="0"/>
    <n v="0"/>
    <n v="0"/>
    <n v="0"/>
    <n v="0"/>
    <n v="0"/>
    <n v="0"/>
    <n v="0"/>
    <n v="0"/>
    <n v="0"/>
    <n v="0"/>
    <n v="0"/>
    <n v="0"/>
    <n v="0"/>
    <n v="0"/>
  </r>
  <r>
    <x v="7"/>
    <s v="Jabón en barra azul (Compra)"/>
    <s v="Jabón en barra azul (Compra)"/>
    <n v="116"/>
    <s v="Und"/>
    <n v="2205.4499999999998"/>
    <n v="10"/>
    <n v="22054.5"/>
    <n v="10"/>
    <n v="22054.5"/>
    <n v="2"/>
    <n v="4410.8999999999996"/>
    <n v="0"/>
    <n v="0"/>
    <n v="5"/>
    <n v="11027.25"/>
    <n v="7"/>
    <n v="15438.149999999998"/>
    <n v="5"/>
    <n v="11027.25"/>
    <n v="5"/>
    <n v="11027.25"/>
    <n v="5"/>
    <n v="11027.25"/>
    <n v="5"/>
    <n v="11027.25"/>
    <n v="5"/>
    <n v="11027.25"/>
    <n v="7"/>
    <n v="15438.149999999998"/>
    <n v="2"/>
    <n v="4410.8999999999996"/>
    <n v="2"/>
    <n v="4410.8999999999996"/>
    <n v="2"/>
    <n v="4410.8999999999996"/>
    <n v="5"/>
    <n v="11027.25"/>
    <n v="2"/>
    <n v="4410.8999999999996"/>
    <n v="5"/>
    <n v="11027.25"/>
    <n v="5"/>
    <n v="11027.25"/>
    <n v="5"/>
    <n v="11027.25"/>
    <n v="5"/>
    <n v="11027.25"/>
    <n v="5"/>
    <n v="11027.25"/>
    <n v="5"/>
    <n v="11027.25"/>
    <n v="5"/>
    <n v="11027.25"/>
    <n v="2"/>
    <n v="4410.8999999999996"/>
  </r>
  <r>
    <x v="8"/>
    <s v="Jabón abrasivo (Compra)"/>
    <s v="Jabón abrasivo (Compra)"/>
    <n v="91"/>
    <s v="Und"/>
    <n v="3308.18"/>
    <n v="8"/>
    <n v="26465.439999999999"/>
    <n v="5"/>
    <n v="16540.899999999998"/>
    <n v="2"/>
    <n v="6616.36"/>
    <n v="0"/>
    <n v="0"/>
    <n v="3"/>
    <n v="9924.5399999999991"/>
    <n v="5"/>
    <n v="16540.899999999998"/>
    <n v="3"/>
    <n v="9924.5399999999991"/>
    <n v="3"/>
    <n v="9924.5399999999991"/>
    <n v="3"/>
    <n v="9924.5399999999991"/>
    <n v="3"/>
    <n v="9924.5399999999991"/>
    <n v="3"/>
    <n v="9924.5399999999991"/>
    <n v="5"/>
    <n v="16540.899999999998"/>
    <n v="2"/>
    <n v="6616.36"/>
    <n v="2"/>
    <n v="6616.36"/>
    <n v="2"/>
    <n v="6616.36"/>
    <n v="3"/>
    <n v="9924.5399999999991"/>
    <n v="2"/>
    <n v="6616.36"/>
    <n v="5"/>
    <n v="16540.899999999998"/>
    <n v="5"/>
    <n v="16540.899999999998"/>
    <n v="5"/>
    <n v="16540.899999999998"/>
    <n v="5"/>
    <n v="16540.899999999998"/>
    <n v="5"/>
    <n v="16540.899999999998"/>
    <n v="5"/>
    <n v="16540.899999999998"/>
    <n v="5"/>
    <n v="16540.899999999998"/>
    <n v="2"/>
    <n v="6616.36"/>
  </r>
  <r>
    <x v="9"/>
    <s v="Jabón de tocador 2 (Compra)"/>
    <s v="Jabón de tocador 2 (Compra)"/>
    <n v="10"/>
    <s v="Und"/>
    <n v="7719.08"/>
    <n v="10"/>
    <n v="77190.8"/>
    <n v="0"/>
    <n v="0"/>
    <n v="0"/>
    <n v="0"/>
    <n v="0"/>
    <n v="0"/>
    <n v="0"/>
    <n v="0"/>
    <n v="0"/>
    <n v="0"/>
    <n v="0"/>
    <n v="0"/>
    <n v="0"/>
    <n v="0"/>
    <n v="0"/>
    <n v="0"/>
    <n v="0"/>
    <n v="0"/>
    <n v="0"/>
    <n v="0"/>
    <n v="0"/>
    <n v="0"/>
    <n v="0"/>
    <n v="0"/>
    <n v="0"/>
    <n v="0"/>
    <n v="0"/>
    <n v="0"/>
    <n v="0"/>
    <n v="0"/>
    <n v="0"/>
    <n v="0"/>
    <n v="0"/>
    <n v="0"/>
    <n v="0"/>
    <n v="0"/>
    <n v="0"/>
    <n v="0"/>
    <n v="0"/>
    <n v="0"/>
    <n v="0"/>
    <n v="0"/>
    <n v="0"/>
    <n v="0"/>
    <n v="0"/>
    <n v="0"/>
    <n v="0"/>
    <n v="0"/>
  </r>
  <r>
    <x v="10"/>
    <s v="Jabón de dispensador para manos 2 (Compra)"/>
    <s v="Jabón de dispensador para manos 2 (Compra)"/>
    <n v="81"/>
    <s v="Und"/>
    <n v="7719.08"/>
    <n v="10"/>
    <n v="77190.8"/>
    <n v="5"/>
    <n v="38595.4"/>
    <n v="3"/>
    <n v="23157.239999999998"/>
    <n v="0"/>
    <n v="0"/>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r>
  <r>
    <x v="11"/>
    <s v="Limpiador multiusos 1 (Compra)"/>
    <s v="Limpiador multiusos 1 (Compra)"/>
    <n v="116"/>
    <s v="Und"/>
    <n v="6064.99"/>
    <n v="40"/>
    <n v="242599.59999999998"/>
    <n v="10"/>
    <n v="60649.899999999994"/>
    <n v="3"/>
    <n v="18194.97"/>
    <n v="0"/>
    <n v="0"/>
    <n v="3"/>
    <n v="18194.97"/>
    <n v="3"/>
    <n v="18194.97"/>
    <n v="3"/>
    <n v="18194.97"/>
    <n v="3"/>
    <n v="18194.97"/>
    <n v="3"/>
    <n v="18194.97"/>
    <n v="3"/>
    <n v="18194.97"/>
    <n v="3"/>
    <n v="18194.97"/>
    <n v="3"/>
    <n v="18194.97"/>
    <n v="3"/>
    <n v="18194.97"/>
    <n v="3"/>
    <n v="18194.97"/>
    <n v="3"/>
    <n v="18194.97"/>
    <n v="3"/>
    <n v="18194.97"/>
    <n v="3"/>
    <n v="18194.97"/>
    <n v="3"/>
    <n v="18194.97"/>
    <n v="3"/>
    <n v="18194.97"/>
    <n v="3"/>
    <n v="18194.97"/>
    <n v="3"/>
    <n v="18194.97"/>
    <n v="3"/>
    <n v="18194.97"/>
    <n v="3"/>
    <n v="18194.97"/>
    <n v="3"/>
    <n v="18194.97"/>
    <n v="3"/>
    <n v="18194.97"/>
  </r>
  <r>
    <x v="12"/>
    <s v="Limpiador desinfectante para pisos (Compra)"/>
    <s v="Limpiador desinfectante para pisos (Compra)"/>
    <n v="96"/>
    <s v="Und"/>
    <n v="11027.25"/>
    <n v="20"/>
    <n v="220545"/>
    <n v="10"/>
    <n v="110272.5"/>
    <n v="3"/>
    <n v="33081.75"/>
    <n v="0"/>
    <n v="0"/>
    <n v="3"/>
    <n v="33081.75"/>
    <n v="3"/>
    <n v="33081.75"/>
    <n v="3"/>
    <n v="33081.75"/>
    <n v="3"/>
    <n v="33081.75"/>
    <n v="3"/>
    <n v="33081.75"/>
    <n v="3"/>
    <n v="33081.75"/>
    <n v="3"/>
    <n v="33081.75"/>
    <n v="3"/>
    <n v="33081.75"/>
    <n v="3"/>
    <n v="33081.75"/>
    <n v="3"/>
    <n v="33081.75"/>
    <n v="3"/>
    <n v="33081.75"/>
    <n v="3"/>
    <n v="33081.75"/>
    <n v="3"/>
    <n v="33081.75"/>
    <n v="3"/>
    <n v="33081.75"/>
    <n v="3"/>
    <n v="33081.75"/>
    <n v="3"/>
    <n v="33081.75"/>
    <n v="3"/>
    <n v="33081.75"/>
    <n v="3"/>
    <n v="33081.75"/>
    <n v="3"/>
    <n v="33081.75"/>
    <n v="3"/>
    <n v="33081.75"/>
    <n v="3"/>
    <n v="33081.75"/>
  </r>
  <r>
    <x v="11"/>
    <s v="Líquido desengrasante (Compra)"/>
    <s v="Líquido desengrasante (Compra)"/>
    <n v="96"/>
    <s v="Und"/>
    <n v="8270.44"/>
    <n v="20"/>
    <n v="165408.80000000002"/>
    <n v="10"/>
    <n v="82704.400000000009"/>
    <n v="3"/>
    <n v="24811.32"/>
    <n v="0"/>
    <n v="0"/>
    <n v="3"/>
    <n v="24811.32"/>
    <n v="3"/>
    <n v="24811.32"/>
    <n v="3"/>
    <n v="24811.32"/>
    <n v="3"/>
    <n v="24811.32"/>
    <n v="3"/>
    <n v="24811.32"/>
    <n v="3"/>
    <n v="24811.32"/>
    <n v="3"/>
    <n v="24811.32"/>
    <n v="3"/>
    <n v="24811.32"/>
    <n v="3"/>
    <n v="24811.32"/>
    <n v="3"/>
    <n v="24811.32"/>
    <n v="3"/>
    <n v="24811.32"/>
    <n v="3"/>
    <n v="24811.32"/>
    <n v="3"/>
    <n v="24811.32"/>
    <n v="3"/>
    <n v="24811.32"/>
    <n v="3"/>
    <n v="24811.32"/>
    <n v="3"/>
    <n v="24811.32"/>
    <n v="3"/>
    <n v="24811.32"/>
    <n v="3"/>
    <n v="24811.32"/>
    <n v="3"/>
    <n v="24811.32"/>
    <n v="3"/>
    <n v="24811.32"/>
    <n v="3"/>
    <n v="24811.32"/>
  </r>
  <r>
    <x v="12"/>
    <s v="Pastilla desinfectante para sanitario (Compra)"/>
    <s v="Pastilla desinfectante para sanitario (Compra)"/>
    <n v="155"/>
    <s v="Und"/>
    <n v="2756.81"/>
    <n v="20"/>
    <n v="55136.2"/>
    <n v="4"/>
    <n v="11027.24"/>
    <n v="0"/>
    <n v="0"/>
    <n v="0"/>
    <n v="0"/>
    <n v="0"/>
    <n v="0"/>
    <n v="0"/>
    <n v="0"/>
    <n v="8"/>
    <n v="22054.48"/>
    <n v="0"/>
    <n v="0"/>
    <n v="4"/>
    <n v="11027.24"/>
    <n v="0"/>
    <n v="0"/>
    <n v="4"/>
    <n v="11027.24"/>
    <n v="0"/>
    <n v="0"/>
    <n v="16"/>
    <n v="44108.959999999999"/>
    <n v="12"/>
    <n v="33081.72"/>
    <n v="17"/>
    <n v="46865.77"/>
    <n v="8"/>
    <n v="22054.48"/>
    <n v="17"/>
    <n v="46865.77"/>
    <n v="0"/>
    <n v="0"/>
    <n v="28"/>
    <n v="77190.679999999993"/>
    <n v="0"/>
    <n v="0"/>
    <n v="0"/>
    <n v="0"/>
    <n v="0"/>
    <n v="0"/>
    <n v="0"/>
    <n v="0"/>
    <n v="0"/>
    <n v="0"/>
    <n v="17"/>
    <n v="46865.77"/>
  </r>
  <r>
    <x v="13"/>
    <s v="Líquido para limpiar vidrios 1 (Compra)"/>
    <s v="Líquido para limpiar vidrios 1 (Compra)"/>
    <n v="96"/>
    <s v="Und"/>
    <n v="8821.7999999999993"/>
    <n v="20"/>
    <n v="176436"/>
    <n v="10"/>
    <n v="88218"/>
    <n v="3"/>
    <n v="26465.399999999998"/>
    <n v="0"/>
    <n v="0"/>
    <n v="3"/>
    <n v="26465.399999999998"/>
    <n v="3"/>
    <n v="26465.399999999998"/>
    <n v="3"/>
    <n v="26465.399999999998"/>
    <n v="3"/>
    <n v="26465.399999999998"/>
    <n v="3"/>
    <n v="26465.399999999998"/>
    <n v="3"/>
    <n v="26465.399999999998"/>
    <n v="3"/>
    <n v="26465.399999999998"/>
    <n v="3"/>
    <n v="26465.399999999998"/>
    <n v="3"/>
    <n v="26465.399999999998"/>
    <n v="3"/>
    <n v="26465.399999999998"/>
    <n v="3"/>
    <n v="26465.399999999998"/>
    <n v="3"/>
    <n v="26465.399999999998"/>
    <n v="3"/>
    <n v="26465.399999999998"/>
    <n v="3"/>
    <n v="26465.399999999998"/>
    <n v="3"/>
    <n v="26465.399999999998"/>
    <n v="3"/>
    <n v="26465.399999999998"/>
    <n v="3"/>
    <n v="26465.399999999998"/>
    <n v="3"/>
    <n v="26465.399999999998"/>
    <n v="3"/>
    <n v="26465.399999999998"/>
    <n v="3"/>
    <n v="26465.399999999998"/>
    <n v="3"/>
    <n v="26465.399999999998"/>
  </r>
  <r>
    <x v="14"/>
    <s v="Blanqueador o hipoclorito 1 (Compra)"/>
    <s v="Blanqueador o hipoclorito 1 (Compra)"/>
    <n v="96"/>
    <s v="Und"/>
    <n v="7719.08"/>
    <n v="20"/>
    <n v="154381.6"/>
    <n v="10"/>
    <n v="77190.8"/>
    <n v="3"/>
    <n v="23157.239999999998"/>
    <n v="0"/>
    <n v="0"/>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r>
  <r>
    <x v="11"/>
    <s v="Creolina 2 (Compra)"/>
    <s v="Creolina 2 (Compra)"/>
    <n v="25"/>
    <s v="Und"/>
    <n v="13232.7"/>
    <n v="2"/>
    <n v="26465.4"/>
    <n v="1"/>
    <n v="13232.7"/>
    <n v="1"/>
    <n v="13232.7"/>
    <n v="0"/>
    <n v="0"/>
    <n v="1"/>
    <n v="13232.7"/>
    <n v="1"/>
    <n v="13232.7"/>
    <n v="1"/>
    <n v="13232.7"/>
    <n v="1"/>
    <n v="13232.7"/>
    <n v="1"/>
    <n v="13232.7"/>
    <n v="1"/>
    <n v="13232.7"/>
    <n v="1"/>
    <n v="13232.7"/>
    <n v="1"/>
    <n v="13232.7"/>
    <n v="1"/>
    <n v="13232.7"/>
    <n v="1"/>
    <n v="13232.7"/>
    <n v="1"/>
    <n v="13232.7"/>
    <n v="1"/>
    <n v="13232.7"/>
    <n v="1"/>
    <n v="13232.7"/>
    <n v="1"/>
    <n v="13232.7"/>
    <n v="1"/>
    <n v="13232.7"/>
    <n v="1"/>
    <n v="13232.7"/>
    <n v="1"/>
    <n v="13232.7"/>
    <n v="1"/>
    <n v="13232.7"/>
    <n v="1"/>
    <n v="13232.7"/>
    <n v="1"/>
    <n v="13232.7"/>
    <n v="1"/>
    <n v="13232.7"/>
  </r>
  <r>
    <x v="15"/>
    <s v="Champú para alfombras y tapizados 1 (Compra)"/>
    <s v="Champú para alfombras y tapizados 1 (Compra)"/>
    <n v="25"/>
    <s v="Und"/>
    <n v="7719.08"/>
    <n v="20"/>
    <n v="154381.6"/>
    <n v="5"/>
    <n v="38595.4"/>
    <n v="0"/>
    <n v="0"/>
    <n v="0"/>
    <n v="0"/>
    <n v="0"/>
    <n v="0"/>
    <n v="0"/>
    <n v="0"/>
    <n v="0"/>
    <n v="0"/>
    <n v="0"/>
    <n v="0"/>
    <n v="0"/>
    <n v="0"/>
    <n v="0"/>
    <n v="0"/>
    <n v="0"/>
    <n v="0"/>
    <n v="0"/>
    <n v="0"/>
    <n v="0"/>
    <n v="0"/>
    <n v="0"/>
    <n v="0"/>
    <n v="0"/>
    <n v="0"/>
    <n v="0"/>
    <n v="0"/>
    <n v="0"/>
    <n v="0"/>
    <n v="0"/>
    <n v="0"/>
    <n v="0"/>
    <n v="0"/>
    <n v="0"/>
    <n v="0"/>
    <n v="0"/>
    <n v="0"/>
    <n v="0"/>
    <n v="0"/>
    <n v="0"/>
    <n v="0"/>
    <n v="0"/>
    <n v="0"/>
    <n v="0"/>
    <n v="0"/>
  </r>
  <r>
    <x v="11"/>
    <s v="Líquido cubre rasguños para madera (Compra)"/>
    <s v="Líquido cubre rasguños para madera (Compra)"/>
    <n v="6"/>
    <s v="Und"/>
    <n v="9924.5300000000007"/>
    <n v="4"/>
    <n v="39698.120000000003"/>
    <n v="2"/>
    <n v="19849.060000000001"/>
    <n v="0"/>
    <n v="0"/>
    <n v="0"/>
    <n v="0"/>
    <n v="0"/>
    <n v="0"/>
    <n v="0"/>
    <n v="0"/>
    <n v="0"/>
    <n v="0"/>
    <n v="0"/>
    <n v="0"/>
    <n v="0"/>
    <n v="0"/>
    <n v="0"/>
    <n v="0"/>
    <n v="0"/>
    <n v="0"/>
    <n v="0"/>
    <n v="0"/>
    <n v="0"/>
    <n v="0"/>
    <n v="0"/>
    <n v="0"/>
    <n v="0"/>
    <n v="0"/>
    <n v="0"/>
    <n v="0"/>
    <n v="0"/>
    <n v="0"/>
    <n v="0"/>
    <n v="0"/>
    <n v="0"/>
    <n v="0"/>
    <n v="0"/>
    <n v="0"/>
    <n v="0"/>
    <n v="0"/>
    <n v="0"/>
    <n v="0"/>
    <n v="0"/>
    <n v="0"/>
    <n v="0"/>
    <n v="0"/>
    <n v="0"/>
    <n v="0"/>
  </r>
  <r>
    <x v="16"/>
    <s v="Cera polimérica (Compra)"/>
    <s v="Cera polimérica (Compra)"/>
    <n v="25"/>
    <s v="Und"/>
    <n v="7719.08"/>
    <n v="2"/>
    <n v="15438.16"/>
    <n v="1"/>
    <n v="7719.08"/>
    <n v="1"/>
    <n v="7719.08"/>
    <n v="0"/>
    <n v="0"/>
    <n v="1"/>
    <n v="7719.08"/>
    <n v="1"/>
    <n v="7719.08"/>
    <n v="1"/>
    <n v="7719.08"/>
    <n v="1"/>
    <n v="7719.08"/>
    <n v="1"/>
    <n v="7719.08"/>
    <n v="1"/>
    <n v="7719.08"/>
    <n v="1"/>
    <n v="7719.08"/>
    <n v="1"/>
    <n v="7719.08"/>
    <n v="1"/>
    <n v="7719.08"/>
    <n v="1"/>
    <n v="7719.08"/>
    <n v="1"/>
    <n v="7719.08"/>
    <n v="1"/>
    <n v="7719.08"/>
    <n v="1"/>
    <n v="7719.08"/>
    <n v="1"/>
    <n v="7719.08"/>
    <n v="1"/>
    <n v="7719.08"/>
    <n v="1"/>
    <n v="7719.08"/>
    <n v="1"/>
    <n v="7719.08"/>
    <n v="1"/>
    <n v="7719.08"/>
    <n v="1"/>
    <n v="7719.08"/>
    <n v="1"/>
    <n v="7719.08"/>
    <n v="1"/>
    <n v="7719.08"/>
  </r>
  <r>
    <x v="15"/>
    <s v="Sellante para pisos (Compra)"/>
    <s v="Sellante para pisos (Compra)"/>
    <n v="25"/>
    <s v="Und"/>
    <n v="74985.320000000007"/>
    <n v="2"/>
    <n v="149970.64000000001"/>
    <n v="1"/>
    <n v="74985.320000000007"/>
    <n v="1"/>
    <n v="74985.320000000007"/>
    <n v="0"/>
    <n v="0"/>
    <n v="1"/>
    <n v="74985.320000000007"/>
    <n v="1"/>
    <n v="74985.320000000007"/>
    <n v="1"/>
    <n v="74985.320000000007"/>
    <n v="1"/>
    <n v="74985.320000000007"/>
    <n v="1"/>
    <n v="74985.320000000007"/>
    <n v="1"/>
    <n v="74985.320000000007"/>
    <n v="1"/>
    <n v="74985.320000000007"/>
    <n v="1"/>
    <n v="74985.320000000007"/>
    <n v="1"/>
    <n v="74985.320000000007"/>
    <n v="1"/>
    <n v="74985.320000000007"/>
    <n v="1"/>
    <n v="74985.320000000007"/>
    <n v="1"/>
    <n v="74985.320000000007"/>
    <n v="1"/>
    <n v="74985.320000000007"/>
    <n v="1"/>
    <n v="74985.320000000007"/>
    <n v="1"/>
    <n v="74985.320000000007"/>
    <n v="1"/>
    <n v="74985.320000000007"/>
    <n v="1"/>
    <n v="74985.320000000007"/>
    <n v="1"/>
    <n v="74985.320000000007"/>
    <n v="1"/>
    <n v="74985.320000000007"/>
    <n v="1"/>
    <n v="74985.320000000007"/>
    <n v="1"/>
    <n v="74985.320000000007"/>
  </r>
  <r>
    <x v="15"/>
    <s v="Mantenedor de pisos (Compra)"/>
    <s v="Mantenedor de pisos (Compra)"/>
    <n v="25"/>
    <s v="Und"/>
    <n v="7719.08"/>
    <n v="2"/>
    <n v="15438.16"/>
    <n v="1"/>
    <n v="7719.08"/>
    <n v="1"/>
    <n v="7719.08"/>
    <n v="0"/>
    <n v="0"/>
    <n v="1"/>
    <n v="7719.08"/>
    <n v="1"/>
    <n v="7719.08"/>
    <n v="1"/>
    <n v="7719.08"/>
    <n v="1"/>
    <n v="7719.08"/>
    <n v="1"/>
    <n v="7719.08"/>
    <n v="1"/>
    <n v="7719.08"/>
    <n v="1"/>
    <n v="7719.08"/>
    <n v="1"/>
    <n v="7719.08"/>
    <n v="1"/>
    <n v="7719.08"/>
    <n v="1"/>
    <n v="7719.08"/>
    <n v="1"/>
    <n v="7719.08"/>
    <n v="1"/>
    <n v="7719.08"/>
    <n v="1"/>
    <n v="7719.08"/>
    <n v="1"/>
    <n v="7719.08"/>
    <n v="1"/>
    <n v="7719.08"/>
    <n v="1"/>
    <n v="7719.08"/>
    <n v="1"/>
    <n v="7719.08"/>
    <n v="1"/>
    <n v="7719.08"/>
    <n v="1"/>
    <n v="7719.08"/>
    <n v="1"/>
    <n v="7719.08"/>
    <n v="1"/>
    <n v="7719.08"/>
  </r>
  <r>
    <x v="15"/>
    <s v="Removedor de cera (Compra)"/>
    <s v="Removedor de cera (Compra)"/>
    <n v="96"/>
    <s v="Und"/>
    <n v="16540.88"/>
    <n v="20"/>
    <n v="330817.60000000003"/>
    <n v="10"/>
    <n v="165408.80000000002"/>
    <n v="3"/>
    <n v="49622.64"/>
    <n v="0"/>
    <n v="0"/>
    <n v="3"/>
    <n v="49622.64"/>
    <n v="3"/>
    <n v="49622.64"/>
    <n v="3"/>
    <n v="49622.64"/>
    <n v="3"/>
    <n v="49622.64"/>
    <n v="3"/>
    <n v="49622.64"/>
    <n v="3"/>
    <n v="49622.64"/>
    <n v="3"/>
    <n v="49622.64"/>
    <n v="3"/>
    <n v="49622.64"/>
    <n v="3"/>
    <n v="49622.64"/>
    <n v="3"/>
    <n v="49622.64"/>
    <n v="3"/>
    <n v="49622.64"/>
    <n v="3"/>
    <n v="49622.64"/>
    <n v="3"/>
    <n v="49622.64"/>
    <n v="3"/>
    <n v="49622.64"/>
    <n v="3"/>
    <n v="49622.64"/>
    <n v="3"/>
    <n v="49622.64"/>
    <n v="3"/>
    <n v="49622.64"/>
    <n v="3"/>
    <n v="49622.64"/>
    <n v="3"/>
    <n v="49622.64"/>
    <n v="3"/>
    <n v="49622.64"/>
    <n v="3"/>
    <n v="49622.64"/>
  </r>
  <r>
    <x v="17"/>
    <s v="Jabón neutro para pisos 1 (Compra)"/>
    <s v="Jabón neutro para pisos 1 (Compra)"/>
    <n v="96"/>
    <s v="Und"/>
    <n v="7719.08"/>
    <n v="20"/>
    <n v="154381.6"/>
    <n v="10"/>
    <n v="77190.8"/>
    <n v="3"/>
    <n v="23157.239999999998"/>
    <n v="0"/>
    <n v="0"/>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n v="3"/>
    <n v="23157.239999999998"/>
  </r>
  <r>
    <x v="18"/>
    <s v="Varsol ecológico 2 (Compra)"/>
    <s v="Varsol ecológico 2 (Compra)"/>
    <n v="25"/>
    <s v="Und"/>
    <n v="22330.19"/>
    <n v="2"/>
    <n v="44660.38"/>
    <n v="1"/>
    <n v="22330.19"/>
    <n v="1"/>
    <n v="22330.19"/>
    <n v="0"/>
    <n v="0"/>
    <n v="1"/>
    <n v="22330.19"/>
    <n v="1"/>
    <n v="22330.19"/>
    <n v="1"/>
    <n v="22330.19"/>
    <n v="1"/>
    <n v="22330.19"/>
    <n v="1"/>
    <n v="22330.19"/>
    <n v="1"/>
    <n v="22330.19"/>
    <n v="1"/>
    <n v="22330.19"/>
    <n v="1"/>
    <n v="22330.19"/>
    <n v="1"/>
    <n v="22330.19"/>
    <n v="1"/>
    <n v="22330.19"/>
    <n v="1"/>
    <n v="22330.19"/>
    <n v="1"/>
    <n v="22330.19"/>
    <n v="1"/>
    <n v="22330.19"/>
    <n v="1"/>
    <n v="22330.19"/>
    <n v="1"/>
    <n v="22330.19"/>
    <n v="1"/>
    <n v="22330.19"/>
    <n v="1"/>
    <n v="22330.19"/>
    <n v="1"/>
    <n v="22330.19"/>
    <n v="1"/>
    <n v="22330.19"/>
    <n v="1"/>
    <n v="22330.19"/>
    <n v="1"/>
    <n v="22330.19"/>
  </r>
  <r>
    <x v="11"/>
    <s v="Brillametal en crema (Compra)"/>
    <s v="Brillametal en crema (Compra)"/>
    <n v="4"/>
    <s v="Und"/>
    <n v="5513.63"/>
    <n v="4"/>
    <n v="22054.52"/>
    <n v="0"/>
    <n v="0"/>
    <n v="0"/>
    <n v="0"/>
    <n v="0"/>
    <n v="0"/>
    <n v="0"/>
    <n v="0"/>
    <n v="0"/>
    <n v="0"/>
    <n v="0"/>
    <n v="0"/>
    <n v="0"/>
    <n v="0"/>
    <n v="0"/>
    <n v="0"/>
    <n v="0"/>
    <n v="0"/>
    <n v="0"/>
    <n v="0"/>
    <n v="0"/>
    <n v="0"/>
    <n v="0"/>
    <n v="0"/>
    <n v="0"/>
    <n v="0"/>
    <n v="0"/>
    <n v="0"/>
    <n v="0"/>
    <n v="0"/>
    <n v="0"/>
    <n v="0"/>
    <n v="0"/>
    <n v="0"/>
    <n v="0"/>
    <n v="0"/>
    <n v="0"/>
    <n v="0"/>
    <n v="0"/>
    <n v="0"/>
    <n v="0"/>
    <n v="0"/>
    <n v="0"/>
    <n v="0"/>
    <n v="0"/>
    <n v="0"/>
    <n v="0"/>
    <n v="0"/>
  </r>
  <r>
    <x v="19"/>
    <s v="Ambientador 1 (Compra)"/>
    <s v="Ambientador 1 (Compra)"/>
    <n v="25"/>
    <s v="Und"/>
    <n v="7719.08"/>
    <n v="2"/>
    <n v="15438.16"/>
    <n v="1"/>
    <n v="7719.08"/>
    <n v="1"/>
    <n v="7719.08"/>
    <n v="0"/>
    <n v="0"/>
    <n v="1"/>
    <n v="7719.08"/>
    <n v="1"/>
    <n v="7719.08"/>
    <n v="1"/>
    <n v="7719.08"/>
    <n v="1"/>
    <n v="7719.08"/>
    <n v="1"/>
    <n v="7719.08"/>
    <n v="1"/>
    <n v="7719.08"/>
    <n v="1"/>
    <n v="7719.08"/>
    <n v="1"/>
    <n v="7719.08"/>
    <n v="1"/>
    <n v="7719.08"/>
    <n v="1"/>
    <n v="7719.08"/>
    <n v="1"/>
    <n v="7719.08"/>
    <n v="1"/>
    <n v="7719.08"/>
    <n v="1"/>
    <n v="7719.08"/>
    <n v="1"/>
    <n v="7719.08"/>
    <n v="1"/>
    <n v="7719.08"/>
    <n v="1"/>
    <n v="7719.08"/>
    <n v="1"/>
    <n v="7719.08"/>
    <n v="1"/>
    <n v="7719.08"/>
    <n v="1"/>
    <n v="7719.08"/>
    <n v="1"/>
    <n v="7719.08"/>
    <n v="1"/>
    <n v="7719.08"/>
  </r>
  <r>
    <x v="19"/>
    <s v="Ambientador 2 (Compra)"/>
    <s v="Ambientador 2 (Compra)"/>
    <n v="25"/>
    <s v="Und"/>
    <n v="8270.44"/>
    <n v="2"/>
    <n v="16540.88"/>
    <n v="1"/>
    <n v="8270.44"/>
    <n v="1"/>
    <n v="8270.44"/>
    <n v="0"/>
    <n v="0"/>
    <n v="1"/>
    <n v="8270.44"/>
    <n v="1"/>
    <n v="8270.44"/>
    <n v="1"/>
    <n v="8270.44"/>
    <n v="1"/>
    <n v="8270.44"/>
    <n v="1"/>
    <n v="8270.44"/>
    <n v="1"/>
    <n v="8270.44"/>
    <n v="1"/>
    <n v="8270.44"/>
    <n v="1"/>
    <n v="8270.44"/>
    <n v="1"/>
    <n v="8270.44"/>
    <n v="1"/>
    <n v="8270.44"/>
    <n v="1"/>
    <n v="8270.44"/>
    <n v="1"/>
    <n v="8270.44"/>
    <n v="1"/>
    <n v="8270.44"/>
    <n v="1"/>
    <n v="8270.44"/>
    <n v="1"/>
    <n v="8270.44"/>
    <n v="1"/>
    <n v="8270.44"/>
    <n v="1"/>
    <n v="8270.44"/>
    <n v="1"/>
    <n v="8270.44"/>
    <n v="1"/>
    <n v="8270.44"/>
    <n v="1"/>
    <n v="8270.44"/>
    <n v="1"/>
    <n v="8270.44"/>
  </r>
  <r>
    <x v="20"/>
    <s v="Insecticida 1 (Compra)"/>
    <s v="Insecticida 1 (Compra)"/>
    <n v="25"/>
    <s v="Und"/>
    <n v="13784.07"/>
    <n v="2"/>
    <n v="27568.14"/>
    <n v="1"/>
    <n v="13784.07"/>
    <n v="1"/>
    <n v="13784.07"/>
    <n v="0"/>
    <n v="0"/>
    <n v="1"/>
    <n v="13784.07"/>
    <n v="1"/>
    <n v="13784.07"/>
    <n v="1"/>
    <n v="13784.07"/>
    <n v="1"/>
    <n v="13784.07"/>
    <n v="1"/>
    <n v="13784.07"/>
    <n v="1"/>
    <n v="13784.07"/>
    <n v="1"/>
    <n v="13784.07"/>
    <n v="1"/>
    <n v="13784.07"/>
    <n v="1"/>
    <n v="13784.07"/>
    <n v="1"/>
    <n v="13784.07"/>
    <n v="1"/>
    <n v="13784.07"/>
    <n v="1"/>
    <n v="13784.07"/>
    <n v="1"/>
    <n v="13784.07"/>
    <n v="1"/>
    <n v="13784.07"/>
    <n v="1"/>
    <n v="13784.07"/>
    <n v="1"/>
    <n v="13784.07"/>
    <n v="1"/>
    <n v="13784.07"/>
    <n v="1"/>
    <n v="13784.07"/>
    <n v="1"/>
    <n v="13784.07"/>
    <n v="1"/>
    <n v="13784.07"/>
    <n v="1"/>
    <n v="13784.07"/>
  </r>
  <r>
    <x v="20"/>
    <s v="Insecticida 2 (Compra)"/>
    <s v="Insecticida 2 (Compra)"/>
    <n v="25"/>
    <s v="Und"/>
    <n v="13784.07"/>
    <n v="2"/>
    <n v="27568.14"/>
    <n v="1"/>
    <n v="13784.07"/>
    <n v="1"/>
    <n v="13784.07"/>
    <n v="0"/>
    <n v="0"/>
    <n v="1"/>
    <n v="13784.07"/>
    <n v="1"/>
    <n v="13784.07"/>
    <n v="1"/>
    <n v="13784.07"/>
    <n v="1"/>
    <n v="13784.07"/>
    <n v="1"/>
    <n v="13784.07"/>
    <n v="1"/>
    <n v="13784.07"/>
    <n v="1"/>
    <n v="13784.07"/>
    <n v="1"/>
    <n v="13784.07"/>
    <n v="1"/>
    <n v="13784.07"/>
    <n v="1"/>
    <n v="13784.07"/>
    <n v="1"/>
    <n v="13784.07"/>
    <n v="1"/>
    <n v="13784.07"/>
    <n v="1"/>
    <n v="13784.07"/>
    <n v="1"/>
    <n v="13784.07"/>
    <n v="1"/>
    <n v="13784.07"/>
    <n v="1"/>
    <n v="13784.07"/>
    <n v="1"/>
    <n v="13784.07"/>
    <n v="1"/>
    <n v="13784.07"/>
    <n v="1"/>
    <n v="13784.07"/>
    <n v="1"/>
    <n v="13784.07"/>
    <n v="1"/>
    <n v="13784.07"/>
  </r>
  <r>
    <x v="21"/>
    <s v="Limpiones 1 (Compra)"/>
    <s v="Limpiones 1 (Compra)"/>
    <n v="25"/>
    <s v="Und"/>
    <n v="2879.45"/>
    <n v="2"/>
    <n v="5758.9"/>
    <n v="1"/>
    <n v="2879.45"/>
    <n v="1"/>
    <n v="2879.45"/>
    <n v="0"/>
    <n v="0"/>
    <n v="1"/>
    <n v="2879.45"/>
    <n v="1"/>
    <n v="2879.45"/>
    <n v="1"/>
    <n v="2879.45"/>
    <n v="1"/>
    <n v="2879.45"/>
    <n v="1"/>
    <n v="2879.45"/>
    <n v="1"/>
    <n v="2879.45"/>
    <n v="1"/>
    <n v="2879.45"/>
    <n v="1"/>
    <n v="2879.45"/>
    <n v="1"/>
    <n v="2879.45"/>
    <n v="1"/>
    <n v="2879.45"/>
    <n v="1"/>
    <n v="2879.45"/>
    <n v="1"/>
    <n v="2879.45"/>
    <n v="1"/>
    <n v="2879.45"/>
    <n v="1"/>
    <n v="2879.45"/>
    <n v="1"/>
    <n v="2879.45"/>
    <n v="1"/>
    <n v="2879.45"/>
    <n v="1"/>
    <n v="2879.45"/>
    <n v="1"/>
    <n v="2879.45"/>
    <n v="1"/>
    <n v="2879.45"/>
    <n v="1"/>
    <n v="2879.45"/>
    <n v="1"/>
    <n v="2879.45"/>
  </r>
  <r>
    <x v="21"/>
    <s v="Bayetilla 1 (Compra)"/>
    <s v="Bayetilla 1 (Compra)"/>
    <n v="25"/>
    <s v="Und"/>
    <n v="5182.3900000000003"/>
    <n v="2"/>
    <n v="10364.780000000001"/>
    <n v="1"/>
    <n v="5182.3900000000003"/>
    <n v="1"/>
    <n v="5182.3900000000003"/>
    <n v="0"/>
    <n v="0"/>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r>
  <r>
    <x v="21"/>
    <s v="Bayetilla 2 (Compra)"/>
    <s v="Bayetilla 2 (Compra)"/>
    <n v="25"/>
    <s v="Und"/>
    <n v="5182.3900000000003"/>
    <n v="2"/>
    <n v="10364.780000000001"/>
    <n v="1"/>
    <n v="5182.3900000000003"/>
    <n v="1"/>
    <n v="5182.3900000000003"/>
    <n v="0"/>
    <n v="0"/>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n v="1"/>
    <n v="5182.3900000000003"/>
  </r>
  <r>
    <x v="21"/>
    <s v="Toalla en tela blanca para pisos por metro (repuesto de haraganes) (Compra)"/>
    <s v="Toalla en tela blanca para pisos por metro (repuesto de haraganes) (Compra)"/>
    <n v="25"/>
    <s v="Und"/>
    <n v="4962.26"/>
    <n v="2"/>
    <n v="9924.52"/>
    <n v="1"/>
    <n v="4962.26"/>
    <n v="1"/>
    <n v="4962.26"/>
    <n v="0"/>
    <n v="0"/>
    <n v="1"/>
    <n v="4962.26"/>
    <n v="1"/>
    <n v="4962.26"/>
    <n v="1"/>
    <n v="4962.26"/>
    <n v="1"/>
    <n v="4962.26"/>
    <n v="1"/>
    <n v="4962.26"/>
    <n v="1"/>
    <n v="4962.26"/>
    <n v="1"/>
    <n v="4962.26"/>
    <n v="1"/>
    <n v="4962.26"/>
    <n v="1"/>
    <n v="4962.26"/>
    <n v="1"/>
    <n v="4962.26"/>
    <n v="1"/>
    <n v="4962.26"/>
    <n v="1"/>
    <n v="4962.26"/>
    <n v="1"/>
    <n v="4962.26"/>
    <n v="1"/>
    <n v="4962.26"/>
    <n v="1"/>
    <n v="4962.26"/>
    <n v="1"/>
    <n v="4962.26"/>
    <n v="1"/>
    <n v="4962.26"/>
    <n v="1"/>
    <n v="4962.26"/>
    <n v="1"/>
    <n v="4962.26"/>
    <n v="1"/>
    <n v="4962.26"/>
    <n v="1"/>
    <n v="4962.26"/>
  </r>
  <r>
    <x v="22"/>
    <s v="Paño absorbente multiusos 1 (Compra)"/>
    <s v="Paño absorbente multiusos 1 (Compra)"/>
    <n v="25"/>
    <s v="Und"/>
    <n v="3252.62"/>
    <n v="2"/>
    <n v="6505.24"/>
    <n v="1"/>
    <n v="3252.62"/>
    <n v="1"/>
    <n v="3252.62"/>
    <n v="0"/>
    <n v="0"/>
    <n v="1"/>
    <n v="3252.62"/>
    <n v="1"/>
    <n v="3252.62"/>
    <n v="1"/>
    <n v="3252.62"/>
    <n v="1"/>
    <n v="3252.62"/>
    <n v="1"/>
    <n v="3252.62"/>
    <n v="1"/>
    <n v="3252.62"/>
    <n v="1"/>
    <n v="3252.62"/>
    <n v="1"/>
    <n v="3252.62"/>
    <n v="1"/>
    <n v="3252.62"/>
    <n v="1"/>
    <n v="3252.62"/>
    <n v="1"/>
    <n v="3252.62"/>
    <n v="1"/>
    <n v="3252.62"/>
    <n v="1"/>
    <n v="3252.62"/>
    <n v="1"/>
    <n v="3252.62"/>
    <n v="1"/>
    <n v="3252.62"/>
    <n v="1"/>
    <n v="3252.62"/>
    <n v="1"/>
    <n v="3252.62"/>
    <n v="1"/>
    <n v="3252.62"/>
    <n v="1"/>
    <n v="3252.62"/>
    <n v="1"/>
    <n v="3252.62"/>
    <n v="1"/>
    <n v="3252.62"/>
  </r>
  <r>
    <x v="23"/>
    <s v="Esponjilla 1 (Compra)"/>
    <s v="Esponjilla 1 (Compra)"/>
    <n v="37"/>
    <s v="Und"/>
    <n v="539.83000000000004"/>
    <n v="10"/>
    <n v="5398.3"/>
    <n v="5"/>
    <n v="2699.15"/>
    <n v="1"/>
    <n v="539.83000000000004"/>
    <n v="0"/>
    <n v="0"/>
    <n v="1"/>
    <n v="539.83000000000004"/>
    <n v="1"/>
    <n v="539.83000000000004"/>
    <n v="1"/>
    <n v="539.83000000000004"/>
    <n v="1"/>
    <n v="539.83000000000004"/>
    <n v="1"/>
    <n v="539.83000000000004"/>
    <n v="1"/>
    <n v="539.83000000000004"/>
    <n v="1"/>
    <n v="539.83000000000004"/>
    <n v="1"/>
    <n v="539.83000000000004"/>
    <n v="1"/>
    <n v="539.83000000000004"/>
    <n v="1"/>
    <n v="539.83000000000004"/>
    <n v="1"/>
    <n v="539.83000000000004"/>
    <n v="1"/>
    <n v="539.83000000000004"/>
    <n v="1"/>
    <n v="539.83000000000004"/>
    <n v="1"/>
    <n v="539.83000000000004"/>
    <n v="1"/>
    <n v="539.83000000000004"/>
    <n v="1"/>
    <n v="539.83000000000004"/>
    <n v="1"/>
    <n v="539.83000000000004"/>
    <n v="1"/>
    <n v="539.83000000000004"/>
    <n v="1"/>
    <n v="539.83000000000004"/>
    <n v="1"/>
    <n v="539.83000000000004"/>
    <n v="1"/>
    <n v="539.83000000000004"/>
  </r>
  <r>
    <x v="23"/>
    <s v="Esponjilla 2 (Compra)"/>
    <s v="Esponjilla 2 (Compra)"/>
    <n v="37"/>
    <s v="Und"/>
    <n v="431.87"/>
    <n v="10"/>
    <n v="4318.7"/>
    <n v="5"/>
    <n v="2159.35"/>
    <n v="1"/>
    <n v="431.87"/>
    <n v="0"/>
    <n v="0"/>
    <n v="1"/>
    <n v="431.87"/>
    <n v="1"/>
    <n v="431.87"/>
    <n v="1"/>
    <n v="431.87"/>
    <n v="1"/>
    <n v="431.87"/>
    <n v="1"/>
    <n v="431.87"/>
    <n v="1"/>
    <n v="431.87"/>
    <n v="1"/>
    <n v="431.87"/>
    <n v="1"/>
    <n v="431.87"/>
    <n v="1"/>
    <n v="431.87"/>
    <n v="1"/>
    <n v="431.87"/>
    <n v="1"/>
    <n v="431.87"/>
    <n v="1"/>
    <n v="431.87"/>
    <n v="1"/>
    <n v="431.87"/>
    <n v="1"/>
    <n v="431.87"/>
    <n v="1"/>
    <n v="431.87"/>
    <n v="1"/>
    <n v="431.87"/>
    <n v="1"/>
    <n v="431.87"/>
    <n v="1"/>
    <n v="431.87"/>
    <n v="1"/>
    <n v="431.87"/>
    <n v="1"/>
    <n v="431.87"/>
    <n v="1"/>
    <n v="431.87"/>
  </r>
  <r>
    <x v="23"/>
    <s v="Esponjilla 3 (Compra)"/>
    <s v="Esponjilla 3 (Compra)"/>
    <n v="37"/>
    <s v="Und"/>
    <n v="210.69"/>
    <n v="10"/>
    <n v="2106.9"/>
    <n v="5"/>
    <n v="1053.45"/>
    <n v="1"/>
    <n v="210.69"/>
    <n v="0"/>
    <n v="0"/>
    <n v="1"/>
    <n v="210.69"/>
    <n v="1"/>
    <n v="210.69"/>
    <n v="1"/>
    <n v="210.69"/>
    <n v="1"/>
    <n v="210.69"/>
    <n v="1"/>
    <n v="210.69"/>
    <n v="1"/>
    <n v="210.69"/>
    <n v="1"/>
    <n v="210.69"/>
    <n v="1"/>
    <n v="210.69"/>
    <n v="1"/>
    <n v="210.69"/>
    <n v="1"/>
    <n v="210.69"/>
    <n v="1"/>
    <n v="210.69"/>
    <n v="1"/>
    <n v="210.69"/>
    <n v="1"/>
    <n v="210.69"/>
    <n v="1"/>
    <n v="210.69"/>
    <n v="1"/>
    <n v="210.69"/>
    <n v="1"/>
    <n v="210.69"/>
    <n v="1"/>
    <n v="210.69"/>
    <n v="1"/>
    <n v="210.69"/>
    <n v="1"/>
    <n v="210.69"/>
    <n v="1"/>
    <n v="210.69"/>
    <n v="1"/>
    <n v="210.69"/>
  </r>
  <r>
    <x v="23"/>
    <s v="Esponjilla 4 (Compra)"/>
    <s v="Esponjilla 4 (Compra)"/>
    <n v="37"/>
    <s v="Und"/>
    <n v="1295.5999999999999"/>
    <n v="10"/>
    <n v="12956"/>
    <n v="5"/>
    <n v="6478"/>
    <n v="1"/>
    <n v="1295.5999999999999"/>
    <n v="0"/>
    <n v="0"/>
    <n v="1"/>
    <n v="1295.5999999999999"/>
    <n v="1"/>
    <n v="1295.5999999999999"/>
    <n v="1"/>
    <n v="1295.5999999999999"/>
    <n v="1"/>
    <n v="1295.5999999999999"/>
    <n v="1"/>
    <n v="1295.5999999999999"/>
    <n v="1"/>
    <n v="1295.5999999999999"/>
    <n v="1"/>
    <n v="1295.5999999999999"/>
    <n v="1"/>
    <n v="1295.5999999999999"/>
    <n v="1"/>
    <n v="1295.5999999999999"/>
    <n v="1"/>
    <n v="1295.5999999999999"/>
    <n v="1"/>
    <n v="1295.5999999999999"/>
    <n v="1"/>
    <n v="1295.5999999999999"/>
    <n v="1"/>
    <n v="1295.5999999999999"/>
    <n v="1"/>
    <n v="1295.5999999999999"/>
    <n v="1"/>
    <n v="1295.5999999999999"/>
    <n v="1"/>
    <n v="1295.5999999999999"/>
    <n v="1"/>
    <n v="1295.5999999999999"/>
    <n v="1"/>
    <n v="1295.5999999999999"/>
    <n v="1"/>
    <n v="1295.5999999999999"/>
    <n v="1"/>
    <n v="1295.5999999999999"/>
    <n v="1"/>
    <n v="1295.5999999999999"/>
  </r>
  <r>
    <x v="23"/>
    <s v="Esponjilla 5 (Compra)"/>
    <s v="Esponjilla 5 (Compra)"/>
    <n v="37"/>
    <s v="Und"/>
    <n v="675.05"/>
    <n v="10"/>
    <n v="6750.5"/>
    <n v="5"/>
    <n v="3375.25"/>
    <n v="1"/>
    <n v="675.05"/>
    <n v="0"/>
    <n v="0"/>
    <n v="1"/>
    <n v="675.05"/>
    <n v="1"/>
    <n v="675.05"/>
    <n v="1"/>
    <n v="675.05"/>
    <n v="1"/>
    <n v="675.05"/>
    <n v="1"/>
    <n v="675.05"/>
    <n v="1"/>
    <n v="675.05"/>
    <n v="1"/>
    <n v="675.05"/>
    <n v="1"/>
    <n v="675.05"/>
    <n v="1"/>
    <n v="675.05"/>
    <n v="1"/>
    <n v="675.05"/>
    <n v="1"/>
    <n v="675.05"/>
    <n v="1"/>
    <n v="675.05"/>
    <n v="1"/>
    <n v="675.05"/>
    <n v="1"/>
    <n v="675.05"/>
    <n v="1"/>
    <n v="675.05"/>
    <n v="1"/>
    <n v="675.05"/>
    <n v="1"/>
    <n v="675.05"/>
    <n v="1"/>
    <n v="675.05"/>
    <n v="1"/>
    <n v="675.05"/>
    <n v="1"/>
    <n v="675.05"/>
    <n v="1"/>
    <n v="675.05"/>
  </r>
  <r>
    <x v="24"/>
    <s v="Escoba 1 (Compra)"/>
    <s v="Escoba 1 (Compra)"/>
    <n v="20"/>
    <s v="Und"/>
    <n v="2785.12"/>
    <n v="10"/>
    <n v="27851.199999999997"/>
    <n v="10"/>
    <n v="27851.199999999997"/>
    <n v="0"/>
    <n v="0"/>
    <n v="0"/>
    <n v="0"/>
    <n v="0"/>
    <n v="0"/>
    <n v="0"/>
    <n v="0"/>
    <n v="0"/>
    <n v="0"/>
    <n v="0"/>
    <n v="0"/>
    <n v="0"/>
    <n v="0"/>
    <n v="0"/>
    <n v="0"/>
    <n v="0"/>
    <n v="0"/>
    <n v="0"/>
    <n v="0"/>
    <n v="0"/>
    <n v="0"/>
    <n v="0"/>
    <n v="0"/>
    <n v="0"/>
    <n v="0"/>
    <n v="0"/>
    <n v="0"/>
    <n v="0"/>
    <n v="0"/>
    <n v="0"/>
    <n v="0"/>
    <n v="0"/>
    <n v="0"/>
    <n v="0"/>
    <n v="0"/>
    <n v="0"/>
    <n v="0"/>
    <n v="0"/>
    <n v="0"/>
    <n v="0"/>
    <n v="0"/>
    <n v="0"/>
    <n v="0"/>
    <n v="0"/>
    <n v="0"/>
  </r>
  <r>
    <x v="24"/>
    <s v="Escoba 2 (Compra)"/>
    <s v="Escoba 2 (Compra)"/>
    <n v="25"/>
    <s v="Und"/>
    <n v="2740.04"/>
    <n v="2"/>
    <n v="5480.08"/>
    <n v="1"/>
    <n v="2740.04"/>
    <n v="1"/>
    <n v="2740.04"/>
    <n v="0"/>
    <n v="0"/>
    <n v="1"/>
    <n v="2740.04"/>
    <n v="1"/>
    <n v="2740.04"/>
    <n v="1"/>
    <n v="2740.04"/>
    <n v="1"/>
    <n v="2740.04"/>
    <n v="1"/>
    <n v="2740.04"/>
    <n v="1"/>
    <n v="2740.04"/>
    <n v="1"/>
    <n v="2740.04"/>
    <n v="1"/>
    <n v="2740.04"/>
    <n v="1"/>
    <n v="2740.04"/>
    <n v="1"/>
    <n v="2740.04"/>
    <n v="1"/>
    <n v="2740.04"/>
    <n v="1"/>
    <n v="2740.04"/>
    <n v="1"/>
    <n v="2740.04"/>
    <n v="1"/>
    <n v="2740.04"/>
    <n v="1"/>
    <n v="2740.04"/>
    <n v="1"/>
    <n v="2740.04"/>
    <n v="1"/>
    <n v="2740.04"/>
    <n v="1"/>
    <n v="2740.04"/>
    <n v="1"/>
    <n v="2740.04"/>
    <n v="1"/>
    <n v="2740.04"/>
    <n v="1"/>
    <n v="2740.04"/>
  </r>
  <r>
    <x v="24"/>
    <s v="Escoba 3 (Compra)"/>
    <s v="Escoba 3 (Compra)"/>
    <n v="67"/>
    <s v="Und"/>
    <n v="2710.69"/>
    <n v="0"/>
    <n v="0"/>
    <n v="0"/>
    <n v="0"/>
    <n v="5"/>
    <n v="13553.45"/>
    <n v="0"/>
    <n v="0"/>
    <n v="10"/>
    <n v="27106.9"/>
    <n v="3"/>
    <n v="8132.07"/>
    <n v="5"/>
    <n v="13553.45"/>
    <n v="6"/>
    <n v="16264.14"/>
    <n v="5"/>
    <n v="13553.45"/>
    <n v="0"/>
    <n v="0"/>
    <n v="1"/>
    <n v="2710.69"/>
    <n v="1"/>
    <n v="2710.69"/>
    <n v="2"/>
    <n v="5421.38"/>
    <n v="2"/>
    <n v="5421.38"/>
    <n v="2"/>
    <n v="5421.38"/>
    <n v="2"/>
    <n v="5421.38"/>
    <n v="2"/>
    <n v="5421.38"/>
    <n v="2"/>
    <n v="5421.38"/>
    <n v="3"/>
    <n v="8132.07"/>
    <n v="2"/>
    <n v="5421.38"/>
    <n v="3"/>
    <n v="8132.07"/>
    <n v="3"/>
    <n v="8132.07"/>
    <n v="3"/>
    <n v="8132.07"/>
    <n v="3"/>
    <n v="8132.07"/>
    <n v="2"/>
    <n v="5421.38"/>
  </r>
  <r>
    <x v="24"/>
    <s v="Escoba 4 (Compra)"/>
    <s v="Escoba 4 (Compra)"/>
    <n v="35"/>
    <s v="Und"/>
    <n v="2643.61"/>
    <n v="0"/>
    <n v="0"/>
    <n v="0"/>
    <n v="0"/>
    <n v="2"/>
    <n v="5287.22"/>
    <n v="0"/>
    <n v="0"/>
    <n v="3"/>
    <n v="7930.83"/>
    <n v="0"/>
    <n v="0"/>
    <n v="0"/>
    <n v="0"/>
    <n v="7"/>
    <n v="18505.27"/>
    <n v="0"/>
    <n v="0"/>
    <n v="0"/>
    <n v="0"/>
    <n v="0"/>
    <n v="0"/>
    <n v="0"/>
    <n v="0"/>
    <n v="2"/>
    <n v="5287.22"/>
    <n v="2"/>
    <n v="5287.22"/>
    <n v="3"/>
    <n v="7930.83"/>
    <n v="0"/>
    <n v="0"/>
    <n v="0"/>
    <n v="0"/>
    <n v="0"/>
    <n v="0"/>
    <n v="2"/>
    <n v="5287.22"/>
    <n v="3"/>
    <n v="7930.83"/>
    <n v="2"/>
    <n v="5287.22"/>
    <n v="2"/>
    <n v="5287.22"/>
    <n v="2"/>
    <n v="5287.22"/>
    <n v="2"/>
    <n v="5287.22"/>
    <n v="3"/>
    <n v="7930.83"/>
  </r>
  <r>
    <x v="25"/>
    <s v="Mango metálico escoba 1 (Compra)"/>
    <s v="Mango metálico escoba 1 (Compra)"/>
    <n v="25"/>
    <s v="Und"/>
    <n v="4353.25"/>
    <n v="2"/>
    <n v="8706.5"/>
    <n v="1"/>
    <n v="4353.25"/>
    <n v="1"/>
    <n v="4353.25"/>
    <n v="0"/>
    <n v="0"/>
    <n v="1"/>
    <n v="4353.25"/>
    <n v="1"/>
    <n v="4353.25"/>
    <n v="1"/>
    <n v="4353.25"/>
    <n v="1"/>
    <n v="4353.25"/>
    <n v="1"/>
    <n v="4353.25"/>
    <n v="1"/>
    <n v="4353.25"/>
    <n v="1"/>
    <n v="4353.25"/>
    <n v="1"/>
    <n v="4353.25"/>
    <n v="1"/>
    <n v="4353.25"/>
    <n v="1"/>
    <n v="4353.25"/>
    <n v="1"/>
    <n v="4353.25"/>
    <n v="1"/>
    <n v="4353.25"/>
    <n v="1"/>
    <n v="4353.25"/>
    <n v="1"/>
    <n v="4353.25"/>
    <n v="1"/>
    <n v="4353.25"/>
    <n v="1"/>
    <n v="4353.25"/>
    <n v="1"/>
    <n v="4353.25"/>
    <n v="1"/>
    <n v="4353.25"/>
    <n v="1"/>
    <n v="4353.25"/>
    <n v="1"/>
    <n v="4353.25"/>
    <n v="1"/>
    <n v="4353.25"/>
  </r>
  <r>
    <x v="25"/>
    <s v="Mango madera escoba 1 (Compra)"/>
    <s v="Mango madera escoba 1 (Compra)"/>
    <n v="20"/>
    <s v="Und"/>
    <n v="2374.21"/>
    <n v="10"/>
    <n v="23742.1"/>
    <n v="10"/>
    <n v="23742.1"/>
    <n v="0"/>
    <n v="0"/>
    <n v="0"/>
    <n v="0"/>
    <n v="0"/>
    <n v="0"/>
    <n v="0"/>
    <n v="0"/>
    <n v="0"/>
    <n v="0"/>
    <n v="0"/>
    <n v="0"/>
    <n v="0"/>
    <n v="0"/>
    <n v="0"/>
    <n v="0"/>
    <n v="0"/>
    <n v="0"/>
    <n v="0"/>
    <n v="0"/>
    <n v="0"/>
    <n v="0"/>
    <n v="0"/>
    <n v="0"/>
    <n v="0"/>
    <n v="0"/>
    <n v="0"/>
    <n v="0"/>
    <n v="0"/>
    <n v="0"/>
    <n v="0"/>
    <n v="0"/>
    <n v="0"/>
    <n v="0"/>
    <n v="0"/>
    <n v="0"/>
    <n v="0"/>
    <n v="0"/>
    <n v="0"/>
    <n v="0"/>
    <n v="0"/>
    <n v="0"/>
    <n v="0"/>
    <n v="0"/>
    <n v="0"/>
    <n v="0"/>
  </r>
  <r>
    <x v="26"/>
    <s v="Cepillos 2 (Compra)"/>
    <s v="Cepillos 2 (Compra)"/>
    <n v="41"/>
    <s v="Und"/>
    <n v="3308.18"/>
    <n v="0"/>
    <n v="0"/>
    <n v="0"/>
    <n v="0"/>
    <n v="0"/>
    <n v="0"/>
    <n v="0"/>
    <n v="0"/>
    <n v="0"/>
    <n v="0"/>
    <n v="0"/>
    <n v="0"/>
    <n v="0"/>
    <n v="0"/>
    <n v="3"/>
    <n v="9924.5399999999991"/>
    <n v="0"/>
    <n v="0"/>
    <n v="3"/>
    <n v="9924.5399999999991"/>
    <n v="0"/>
    <n v="0"/>
    <n v="0"/>
    <n v="0"/>
    <n v="0"/>
    <n v="0"/>
    <n v="1"/>
    <n v="3308.18"/>
    <n v="2"/>
    <n v="6616.36"/>
    <n v="1"/>
    <n v="3308.18"/>
    <n v="0"/>
    <n v="0"/>
    <n v="1"/>
    <n v="3308.18"/>
    <n v="3"/>
    <n v="9924.5399999999991"/>
    <n v="5"/>
    <n v="16540.899999999998"/>
    <n v="5"/>
    <n v="16540.899999999998"/>
    <n v="5"/>
    <n v="16540.899999999998"/>
    <n v="5"/>
    <n v="16540.899999999998"/>
    <n v="5"/>
    <n v="16540.899999999998"/>
    <n v="2"/>
    <n v="6616.36"/>
  </r>
  <r>
    <x v="26"/>
    <s v="Cepillos 3 (Compra)"/>
    <s v="Cepillos 3 (Compra)"/>
    <n v="22"/>
    <s v="Und"/>
    <n v="11027.25"/>
    <n v="10"/>
    <n v="110272.5"/>
    <n v="5"/>
    <n v="55136.25"/>
    <n v="2"/>
    <n v="22054.5"/>
    <n v="0"/>
    <n v="0"/>
    <n v="1"/>
    <n v="11027.25"/>
    <n v="1"/>
    <n v="11027.25"/>
    <n v="3"/>
    <n v="33081.75"/>
    <n v="0"/>
    <n v="0"/>
    <n v="0"/>
    <n v="0"/>
    <n v="0"/>
    <n v="0"/>
    <n v="0"/>
    <n v="0"/>
    <n v="0"/>
    <n v="0"/>
    <n v="0"/>
    <n v="0"/>
    <n v="0"/>
    <n v="0"/>
    <n v="0"/>
    <n v="0"/>
    <n v="0"/>
    <n v="0"/>
    <n v="0"/>
    <n v="0"/>
    <n v="0"/>
    <n v="0"/>
    <n v="0"/>
    <n v="0"/>
    <n v="0"/>
    <n v="0"/>
    <n v="0"/>
    <n v="0"/>
    <n v="0"/>
    <n v="0"/>
    <n v="0"/>
    <n v="0"/>
    <n v="0"/>
    <n v="0"/>
    <n v="0"/>
    <n v="0"/>
  </r>
  <r>
    <x v="21"/>
    <s v="Trapero 3 (Compra)"/>
    <s v="Trapero 3 (Compra)"/>
    <n v="25"/>
    <s v="Und"/>
    <n v="6616.35"/>
    <n v="2"/>
    <n v="13232.7"/>
    <n v="1"/>
    <n v="6616.35"/>
    <n v="1"/>
    <n v="6616.35"/>
    <n v="0"/>
    <n v="0"/>
    <n v="1"/>
    <n v="6616.35"/>
    <n v="1"/>
    <n v="6616.35"/>
    <n v="1"/>
    <n v="6616.35"/>
    <n v="1"/>
    <n v="6616.35"/>
    <n v="1"/>
    <n v="6616.35"/>
    <n v="1"/>
    <n v="6616.35"/>
    <n v="1"/>
    <n v="6616.35"/>
    <n v="1"/>
    <n v="6616.35"/>
    <n v="1"/>
    <n v="6616.35"/>
    <n v="1"/>
    <n v="6616.35"/>
    <n v="1"/>
    <n v="6616.35"/>
    <n v="1"/>
    <n v="6616.35"/>
    <n v="1"/>
    <n v="6616.35"/>
    <n v="1"/>
    <n v="6616.35"/>
    <n v="1"/>
    <n v="6616.35"/>
    <n v="1"/>
    <n v="6616.35"/>
    <n v="1"/>
    <n v="6616.35"/>
    <n v="1"/>
    <n v="6616.35"/>
    <n v="1"/>
    <n v="6616.35"/>
    <n v="1"/>
    <n v="6616.35"/>
    <n v="1"/>
    <n v="6616.35"/>
  </r>
  <r>
    <x v="25"/>
    <s v="Mango metálico trapero (Compra)"/>
    <s v="Mango metálico trapero (Compra)"/>
    <n v="59"/>
    <s v="Und"/>
    <n v="4353.25"/>
    <n v="15"/>
    <n v="65298.75"/>
    <n v="10"/>
    <n v="43532.5"/>
    <n v="1"/>
    <n v="4353.25"/>
    <n v="0"/>
    <n v="0"/>
    <n v="2"/>
    <n v="8706.5"/>
    <n v="0"/>
    <n v="0"/>
    <n v="1"/>
    <n v="4353.25"/>
    <n v="1"/>
    <n v="4353.25"/>
    <n v="2"/>
    <n v="8706.5"/>
    <n v="7"/>
    <n v="30472.75"/>
    <n v="0"/>
    <n v="0"/>
    <n v="1"/>
    <n v="4353.25"/>
    <n v="1"/>
    <n v="4353.25"/>
    <n v="0"/>
    <n v="0"/>
    <n v="1"/>
    <n v="4353.25"/>
    <n v="2"/>
    <n v="8706.5"/>
    <n v="0"/>
    <n v="0"/>
    <n v="2"/>
    <n v="8706.5"/>
    <n v="2"/>
    <n v="8706.5"/>
    <n v="2"/>
    <n v="8706.5"/>
    <n v="2"/>
    <n v="8706.5"/>
    <n v="2"/>
    <n v="8706.5"/>
    <n v="2"/>
    <n v="8706.5"/>
    <n v="2"/>
    <n v="8706.5"/>
    <n v="1"/>
    <n v="4353.25"/>
  </r>
  <r>
    <x v="26"/>
    <s v="Cepillo para sanitario (churrusco) (Compra)"/>
    <s v="Cepillo para sanitario (churrusco) (Compra)"/>
    <n v="25"/>
    <s v="Und"/>
    <n v="3801.89"/>
    <n v="2"/>
    <n v="7603.78"/>
    <n v="1"/>
    <n v="3801.89"/>
    <n v="1"/>
    <n v="3801.89"/>
    <n v="0"/>
    <n v="0"/>
    <n v="1"/>
    <n v="3801.89"/>
    <n v="1"/>
    <n v="3801.89"/>
    <n v="1"/>
    <n v="3801.89"/>
    <n v="1"/>
    <n v="3801.89"/>
    <n v="1"/>
    <n v="3801.89"/>
    <n v="1"/>
    <n v="3801.89"/>
    <n v="1"/>
    <n v="3801.89"/>
    <n v="1"/>
    <n v="3801.89"/>
    <n v="1"/>
    <n v="3801.89"/>
    <n v="1"/>
    <n v="3801.89"/>
    <n v="1"/>
    <n v="3801.89"/>
    <n v="1"/>
    <n v="3801.89"/>
    <n v="1"/>
    <n v="3801.89"/>
    <n v="1"/>
    <n v="3801.89"/>
    <n v="1"/>
    <n v="3801.89"/>
    <n v="1"/>
    <n v="3801.89"/>
    <n v="1"/>
    <n v="3801.89"/>
    <n v="1"/>
    <n v="3801.89"/>
    <n v="1"/>
    <n v="3801.89"/>
    <n v="1"/>
    <n v="3801.89"/>
    <n v="1"/>
    <n v="3801.89"/>
  </r>
  <r>
    <x v="21"/>
    <s v="Pads 1 (Compra)"/>
    <s v="Pads 1 (Compra)"/>
    <n v="56"/>
    <s v="Und"/>
    <n v="18352.2"/>
    <n v="0"/>
    <n v="0"/>
    <n v="0"/>
    <n v="0"/>
    <n v="5"/>
    <n v="91761"/>
    <n v="0"/>
    <n v="0"/>
    <n v="4"/>
    <n v="73408.800000000003"/>
    <n v="0"/>
    <n v="0"/>
    <n v="4"/>
    <n v="73408.800000000003"/>
    <n v="2"/>
    <n v="36704.400000000001"/>
    <n v="3"/>
    <n v="55056.600000000006"/>
    <n v="5"/>
    <n v="91761"/>
    <n v="4"/>
    <n v="73408.800000000003"/>
    <n v="1"/>
    <n v="18352.2"/>
    <n v="3"/>
    <n v="55056.600000000006"/>
    <n v="1"/>
    <n v="18352.2"/>
    <n v="4"/>
    <n v="73408.800000000003"/>
    <n v="2"/>
    <n v="36704.400000000001"/>
    <n v="0"/>
    <n v="0"/>
    <n v="2"/>
    <n v="36704.400000000001"/>
    <n v="2"/>
    <n v="36704.400000000001"/>
    <n v="2"/>
    <n v="36704.400000000001"/>
    <n v="2"/>
    <n v="36704.400000000001"/>
    <n v="2"/>
    <n v="36704.400000000001"/>
    <n v="2"/>
    <n v="36704.400000000001"/>
    <n v="2"/>
    <n v="36704.400000000001"/>
    <n v="4"/>
    <n v="73408.800000000003"/>
  </r>
  <r>
    <x v="21"/>
    <s v="Pads 2 (Compra)"/>
    <s v="Pads 2 (Compra)"/>
    <n v="65"/>
    <s v="Und"/>
    <n v="18352.2"/>
    <n v="0"/>
    <n v="0"/>
    <n v="0"/>
    <n v="0"/>
    <n v="5"/>
    <n v="91761"/>
    <n v="0"/>
    <n v="0"/>
    <n v="3"/>
    <n v="55056.600000000006"/>
    <n v="3"/>
    <n v="55056.600000000006"/>
    <n v="2"/>
    <n v="36704.400000000001"/>
    <n v="1"/>
    <n v="18352.2"/>
    <n v="6"/>
    <n v="110113.20000000001"/>
    <n v="4"/>
    <n v="73408.800000000003"/>
    <n v="2"/>
    <n v="36704.400000000001"/>
    <n v="1"/>
    <n v="18352.2"/>
    <n v="3"/>
    <n v="55056.600000000006"/>
    <n v="3"/>
    <n v="55056.600000000006"/>
    <n v="7"/>
    <n v="128465.40000000001"/>
    <n v="2"/>
    <n v="36704.400000000001"/>
    <n v="1"/>
    <n v="18352.2"/>
    <n v="3"/>
    <n v="55056.600000000006"/>
    <n v="2"/>
    <n v="36704.400000000001"/>
    <n v="2"/>
    <n v="36704.400000000001"/>
    <n v="2"/>
    <n v="36704.400000000001"/>
    <n v="2"/>
    <n v="36704.400000000001"/>
    <n v="2"/>
    <n v="36704.400000000001"/>
    <n v="2"/>
    <n v="36704.400000000001"/>
    <n v="7"/>
    <n v="128465.40000000001"/>
  </r>
  <r>
    <x v="21"/>
    <s v="Pads 3 (Compra)"/>
    <s v="Pads 3 (Compra)"/>
    <n v="25"/>
    <s v="Und"/>
    <n v="27568.13"/>
    <n v="15"/>
    <n v="413521.95"/>
    <n v="10"/>
    <n v="275681.3"/>
    <n v="0"/>
    <n v="0"/>
    <n v="0"/>
    <n v="0"/>
    <n v="0"/>
    <n v="0"/>
    <n v="0"/>
    <n v="0"/>
    <n v="0"/>
    <n v="0"/>
    <n v="0"/>
    <n v="0"/>
    <n v="0"/>
    <n v="0"/>
    <n v="0"/>
    <n v="0"/>
    <n v="0"/>
    <n v="0"/>
    <n v="0"/>
    <n v="0"/>
    <n v="0"/>
    <n v="0"/>
    <n v="0"/>
    <n v="0"/>
    <n v="0"/>
    <n v="0"/>
    <n v="0"/>
    <n v="0"/>
    <n v="0"/>
    <n v="0"/>
    <n v="0"/>
    <n v="0"/>
    <n v="0"/>
    <n v="0"/>
    <n v="0"/>
    <n v="0"/>
    <n v="0"/>
    <n v="0"/>
    <n v="0"/>
    <n v="0"/>
    <n v="0"/>
    <n v="0"/>
    <n v="0"/>
    <n v="0"/>
    <n v="0"/>
    <n v="0"/>
  </r>
  <r>
    <x v="21"/>
    <s v="Pads 4 (Compra)"/>
    <s v="Pads 4 (Compra)"/>
    <n v="25"/>
    <s v="Und"/>
    <n v="27568.13"/>
    <n v="15"/>
    <n v="413521.95"/>
    <n v="10"/>
    <n v="275681.3"/>
    <n v="0"/>
    <n v="0"/>
    <n v="0"/>
    <n v="0"/>
    <n v="0"/>
    <n v="0"/>
    <n v="0"/>
    <n v="0"/>
    <n v="0"/>
    <n v="0"/>
    <n v="0"/>
    <n v="0"/>
    <n v="0"/>
    <n v="0"/>
    <n v="0"/>
    <n v="0"/>
    <n v="0"/>
    <n v="0"/>
    <n v="0"/>
    <n v="0"/>
    <n v="0"/>
    <n v="0"/>
    <n v="0"/>
    <n v="0"/>
    <n v="0"/>
    <n v="0"/>
    <n v="0"/>
    <n v="0"/>
    <n v="0"/>
    <n v="0"/>
    <n v="0"/>
    <n v="0"/>
    <n v="0"/>
    <n v="0"/>
    <n v="0"/>
    <n v="0"/>
    <n v="0"/>
    <n v="0"/>
    <n v="0"/>
    <n v="0"/>
    <n v="0"/>
    <n v="0"/>
    <n v="0"/>
    <n v="0"/>
    <n v="0"/>
    <n v="0"/>
  </r>
  <r>
    <x v="21"/>
    <s v="Boneth 1 (Compra)"/>
    <s v="Boneth 1 (Compra)"/>
    <n v="20"/>
    <s v="Und"/>
    <n v="38595.39"/>
    <n v="15"/>
    <n v="578930.85"/>
    <n v="5"/>
    <n v="192976.95"/>
    <n v="0"/>
    <n v="0"/>
    <n v="0"/>
    <n v="0"/>
    <n v="0"/>
    <n v="0"/>
    <n v="0"/>
    <n v="0"/>
    <n v="0"/>
    <n v="0"/>
    <n v="0"/>
    <n v="0"/>
    <n v="0"/>
    <n v="0"/>
    <n v="0"/>
    <n v="0"/>
    <n v="0"/>
    <n v="0"/>
    <n v="0"/>
    <n v="0"/>
    <n v="0"/>
    <n v="0"/>
    <n v="0"/>
    <n v="0"/>
    <n v="0"/>
    <n v="0"/>
    <n v="0"/>
    <n v="0"/>
    <n v="0"/>
    <n v="0"/>
    <n v="0"/>
    <n v="0"/>
    <n v="0"/>
    <n v="0"/>
    <n v="0"/>
    <n v="0"/>
    <n v="0"/>
    <n v="0"/>
    <n v="0"/>
    <n v="0"/>
    <n v="0"/>
    <n v="0"/>
    <n v="0"/>
    <n v="0"/>
    <n v="0"/>
    <n v="0"/>
  </r>
  <r>
    <x v="21"/>
    <s v="Boneth 2 (Compra)"/>
    <s v="Boneth 2 (Compra)"/>
    <n v="2"/>
    <s v="Und"/>
    <n v="49622.64"/>
    <n v="0"/>
    <n v="0"/>
    <n v="0"/>
    <n v="0"/>
    <n v="0"/>
    <n v="0"/>
    <n v="0"/>
    <n v="0"/>
    <n v="0"/>
    <n v="0"/>
    <n v="0"/>
    <n v="0"/>
    <n v="0"/>
    <n v="0"/>
    <n v="0"/>
    <n v="0"/>
    <n v="0"/>
    <n v="0"/>
    <n v="0"/>
    <n v="0"/>
    <n v="0"/>
    <n v="0"/>
    <n v="0"/>
    <n v="0"/>
    <n v="2"/>
    <n v="99245.28"/>
    <n v="0"/>
    <n v="0"/>
    <n v="0"/>
    <n v="0"/>
    <n v="0"/>
    <n v="0"/>
    <n v="0"/>
    <n v="0"/>
    <n v="0"/>
    <n v="0"/>
    <n v="0"/>
    <n v="0"/>
    <n v="0"/>
    <n v="0"/>
    <n v="0"/>
    <n v="0"/>
    <n v="0"/>
    <n v="0"/>
    <n v="0"/>
    <n v="0"/>
    <n v="0"/>
    <n v="0"/>
    <n v="0"/>
    <n v="0"/>
  </r>
  <r>
    <x v="27"/>
    <s v="Bolsas plásticas 1 (Compra)"/>
    <s v="Bolsas plásticas 1 (Compra)"/>
    <n v="96"/>
    <s v="Und"/>
    <n v="469.6"/>
    <n v="20"/>
    <n v="9392"/>
    <n v="10"/>
    <n v="4696"/>
    <n v="3"/>
    <n v="1408.8000000000002"/>
    <n v="0"/>
    <n v="0"/>
    <n v="3"/>
    <n v="1408.8000000000002"/>
    <n v="3"/>
    <n v="1408.8000000000002"/>
    <n v="3"/>
    <n v="1408.8000000000002"/>
    <n v="3"/>
    <n v="1408.8000000000002"/>
    <n v="3"/>
    <n v="1408.8000000000002"/>
    <n v="3"/>
    <n v="1408.8000000000002"/>
    <n v="3"/>
    <n v="1408.8000000000002"/>
    <n v="3"/>
    <n v="1408.8000000000002"/>
    <n v="3"/>
    <n v="1408.8000000000002"/>
    <n v="3"/>
    <n v="1408.8000000000002"/>
    <n v="3"/>
    <n v="1408.8000000000002"/>
    <n v="3"/>
    <n v="1408.8000000000002"/>
    <n v="3"/>
    <n v="1408.8000000000002"/>
    <n v="3"/>
    <n v="1408.8000000000002"/>
    <n v="3"/>
    <n v="1408.8000000000002"/>
    <n v="3"/>
    <n v="1408.8000000000002"/>
    <n v="3"/>
    <n v="1408.8000000000002"/>
    <n v="3"/>
    <n v="1408.8000000000002"/>
    <n v="3"/>
    <n v="1408.8000000000002"/>
    <n v="3"/>
    <n v="1408.8000000000002"/>
    <n v="3"/>
    <n v="1408.8000000000002"/>
  </r>
  <r>
    <x v="27"/>
    <s v="Bolsas plásticas 15 (Compra)"/>
    <s v="Bolsas plásticas 15 (Compra)"/>
    <n v="96"/>
    <s v="Und"/>
    <n v="2772.54"/>
    <n v="20"/>
    <n v="55450.8"/>
    <n v="10"/>
    <n v="27725.4"/>
    <n v="3"/>
    <n v="8317.619999999999"/>
    <n v="0"/>
    <n v="0"/>
    <n v="3"/>
    <n v="8317.619999999999"/>
    <n v="3"/>
    <n v="8317.619999999999"/>
    <n v="3"/>
    <n v="8317.619999999999"/>
    <n v="3"/>
    <n v="8317.619999999999"/>
    <n v="3"/>
    <n v="8317.619999999999"/>
    <n v="3"/>
    <n v="8317.619999999999"/>
    <n v="3"/>
    <n v="8317.619999999999"/>
    <n v="3"/>
    <n v="8317.619999999999"/>
    <n v="3"/>
    <n v="8317.619999999999"/>
    <n v="3"/>
    <n v="8317.619999999999"/>
    <n v="3"/>
    <n v="8317.619999999999"/>
    <n v="3"/>
    <n v="8317.619999999999"/>
    <n v="3"/>
    <n v="8317.619999999999"/>
    <n v="3"/>
    <n v="8317.619999999999"/>
    <n v="3"/>
    <n v="8317.619999999999"/>
    <n v="3"/>
    <n v="8317.619999999999"/>
    <n v="3"/>
    <n v="8317.619999999999"/>
    <n v="3"/>
    <n v="8317.619999999999"/>
    <n v="3"/>
    <n v="8317.619999999999"/>
    <n v="3"/>
    <n v="8317.619999999999"/>
    <n v="3"/>
    <n v="8317.619999999999"/>
  </r>
  <r>
    <x v="27"/>
    <s v="Bolsas plásticas 16 (Compra)"/>
    <s v="Bolsas plásticas 16 (Compra)"/>
    <n v="96"/>
    <s v="Und"/>
    <n v="3182.39"/>
    <n v="20"/>
    <n v="63647.799999999996"/>
    <n v="10"/>
    <n v="31823.899999999998"/>
    <n v="3"/>
    <n v="9547.17"/>
    <n v="0"/>
    <n v="0"/>
    <n v="3"/>
    <n v="9547.17"/>
    <n v="3"/>
    <n v="9547.17"/>
    <n v="3"/>
    <n v="9547.17"/>
    <n v="3"/>
    <n v="9547.17"/>
    <n v="3"/>
    <n v="9547.17"/>
    <n v="3"/>
    <n v="9547.17"/>
    <n v="3"/>
    <n v="9547.17"/>
    <n v="3"/>
    <n v="9547.17"/>
    <n v="3"/>
    <n v="9547.17"/>
    <n v="3"/>
    <n v="9547.17"/>
    <n v="3"/>
    <n v="9547.17"/>
    <n v="3"/>
    <n v="9547.17"/>
    <n v="3"/>
    <n v="9547.17"/>
    <n v="3"/>
    <n v="9547.17"/>
    <n v="3"/>
    <n v="9547.17"/>
    <n v="3"/>
    <n v="9547.17"/>
    <n v="3"/>
    <n v="9547.17"/>
    <n v="3"/>
    <n v="9547.17"/>
    <n v="3"/>
    <n v="9547.17"/>
    <n v="3"/>
    <n v="9547.17"/>
    <n v="3"/>
    <n v="9547.17"/>
  </r>
  <r>
    <x v="27"/>
    <s v="Bolsas plásticas 17 (Compra)"/>
    <s v="Bolsas plásticas 17 (Compra)"/>
    <n v="96"/>
    <s v="Und"/>
    <n v="3182.39"/>
    <n v="20"/>
    <n v="63647.799999999996"/>
    <n v="10"/>
    <n v="31823.899999999998"/>
    <n v="3"/>
    <n v="9547.17"/>
    <n v="0"/>
    <n v="0"/>
    <n v="3"/>
    <n v="9547.17"/>
    <n v="3"/>
    <n v="9547.17"/>
    <n v="3"/>
    <n v="9547.17"/>
    <n v="3"/>
    <n v="9547.17"/>
    <n v="3"/>
    <n v="9547.17"/>
    <n v="3"/>
    <n v="9547.17"/>
    <n v="3"/>
    <n v="9547.17"/>
    <n v="3"/>
    <n v="9547.17"/>
    <n v="3"/>
    <n v="9547.17"/>
    <n v="3"/>
    <n v="9547.17"/>
    <n v="3"/>
    <n v="9547.17"/>
    <n v="3"/>
    <n v="9547.17"/>
    <n v="3"/>
    <n v="9547.17"/>
    <n v="3"/>
    <n v="9547.17"/>
    <n v="3"/>
    <n v="9547.17"/>
    <n v="3"/>
    <n v="9547.17"/>
    <n v="3"/>
    <n v="9547.17"/>
    <n v="3"/>
    <n v="9547.17"/>
    <n v="3"/>
    <n v="9547.17"/>
    <n v="3"/>
    <n v="9547.17"/>
    <n v="3"/>
    <n v="9547.17"/>
  </r>
  <r>
    <x v="27"/>
    <s v="Bolsas plásticas 21 (Compra)"/>
    <s v="Bolsas plásticas 21 (Compra)"/>
    <n v="96"/>
    <s v="Und"/>
    <n v="6332.29"/>
    <n v="20"/>
    <n v="126645.8"/>
    <n v="10"/>
    <n v="63322.9"/>
    <n v="3"/>
    <n v="18996.87"/>
    <n v="0"/>
    <n v="0"/>
    <n v="3"/>
    <n v="18996.87"/>
    <n v="3"/>
    <n v="18996.87"/>
    <n v="3"/>
    <n v="18996.87"/>
    <n v="3"/>
    <n v="18996.87"/>
    <n v="3"/>
    <n v="18996.87"/>
    <n v="3"/>
    <n v="18996.87"/>
    <n v="3"/>
    <n v="18996.87"/>
    <n v="3"/>
    <n v="18996.87"/>
    <n v="3"/>
    <n v="18996.87"/>
    <n v="3"/>
    <n v="18996.87"/>
    <n v="3"/>
    <n v="18996.87"/>
    <n v="3"/>
    <n v="18996.87"/>
    <n v="3"/>
    <n v="18996.87"/>
    <n v="3"/>
    <n v="18996.87"/>
    <n v="3"/>
    <n v="18996.87"/>
    <n v="3"/>
    <n v="18996.87"/>
    <n v="3"/>
    <n v="18996.87"/>
    <n v="3"/>
    <n v="18996.87"/>
    <n v="3"/>
    <n v="18996.87"/>
    <n v="3"/>
    <n v="18996.87"/>
    <n v="3"/>
    <n v="18996.87"/>
  </r>
  <r>
    <x v="27"/>
    <s v="Bolsas plásticas 22 (Compra)"/>
    <s v="Bolsas plásticas 22 (Compra)"/>
    <n v="97"/>
    <s v="Und"/>
    <n v="7277.78"/>
    <n v="40"/>
    <n v="291111.2"/>
    <n v="10"/>
    <n v="72777.8"/>
    <n v="10"/>
    <n v="72777.8"/>
    <n v="0"/>
    <n v="0"/>
    <n v="0"/>
    <n v="0"/>
    <n v="0"/>
    <n v="0"/>
    <n v="0"/>
    <n v="0"/>
    <n v="0"/>
    <n v="0"/>
    <n v="0"/>
    <n v="0"/>
    <n v="0"/>
    <n v="0"/>
    <n v="0"/>
    <n v="0"/>
    <n v="0"/>
    <n v="0"/>
    <n v="0"/>
    <n v="0"/>
    <n v="0"/>
    <n v="0"/>
    <n v="0"/>
    <n v="0"/>
    <n v="0"/>
    <n v="0"/>
    <n v="0"/>
    <n v="0"/>
    <n v="22"/>
    <n v="160111.16"/>
    <n v="15"/>
    <n v="109166.7"/>
    <n v="0"/>
    <n v="0"/>
    <n v="0"/>
    <n v="0"/>
    <n v="0"/>
    <n v="0"/>
    <n v="0"/>
    <n v="0"/>
    <n v="0"/>
    <n v="0"/>
    <n v="0"/>
    <n v="0"/>
  </r>
  <r>
    <x v="27"/>
    <s v="Bolsas plásticas 23 (Compra)"/>
    <s v="Bolsas plásticas 23 (Compra)"/>
    <n v="96"/>
    <s v="Und"/>
    <n v="7277.78"/>
    <n v="20"/>
    <n v="145555.6"/>
    <n v="10"/>
    <n v="72777.8"/>
    <n v="3"/>
    <n v="21833.34"/>
    <n v="0"/>
    <n v="0"/>
    <n v="3"/>
    <n v="21833.34"/>
    <n v="3"/>
    <n v="21833.34"/>
    <n v="3"/>
    <n v="21833.34"/>
    <n v="3"/>
    <n v="21833.34"/>
    <n v="3"/>
    <n v="21833.34"/>
    <n v="3"/>
    <n v="21833.34"/>
    <n v="3"/>
    <n v="21833.34"/>
    <n v="3"/>
    <n v="21833.34"/>
    <n v="3"/>
    <n v="21833.34"/>
    <n v="3"/>
    <n v="21833.34"/>
    <n v="3"/>
    <n v="21833.34"/>
    <n v="3"/>
    <n v="21833.34"/>
    <n v="3"/>
    <n v="21833.34"/>
    <n v="3"/>
    <n v="21833.34"/>
    <n v="3"/>
    <n v="21833.34"/>
    <n v="3"/>
    <n v="21833.34"/>
    <n v="3"/>
    <n v="21833.34"/>
    <n v="3"/>
    <n v="21833.34"/>
    <n v="3"/>
    <n v="21833.34"/>
    <n v="3"/>
    <n v="21833.34"/>
    <n v="3"/>
    <n v="21833.34"/>
  </r>
  <r>
    <x v="28"/>
    <s v="Guantes 1 (Compra)"/>
    <s v="Guantes 1 (Compra)"/>
    <n v="26"/>
    <s v="Und"/>
    <n v="3308.18"/>
    <n v="20"/>
    <n v="66163.599999999991"/>
    <n v="6"/>
    <n v="19849.079999999998"/>
    <n v="0"/>
    <n v="0"/>
    <n v="0"/>
    <n v="0"/>
    <n v="0"/>
    <n v="0"/>
    <n v="0"/>
    <n v="0"/>
    <n v="0"/>
    <n v="0"/>
    <n v="0"/>
    <n v="0"/>
    <n v="0"/>
    <n v="0"/>
    <n v="0"/>
    <n v="0"/>
    <n v="0"/>
    <n v="0"/>
    <n v="0"/>
    <n v="0"/>
    <n v="0"/>
    <n v="0"/>
    <n v="0"/>
    <n v="0"/>
    <n v="0"/>
    <n v="0"/>
    <n v="0"/>
    <n v="0"/>
    <n v="0"/>
    <n v="0"/>
    <n v="0"/>
    <n v="0"/>
    <n v="0"/>
    <n v="0"/>
    <n v="0"/>
    <n v="0"/>
    <n v="0"/>
    <n v="0"/>
    <n v="0"/>
    <n v="0"/>
    <n v="0"/>
    <n v="0"/>
    <n v="0"/>
    <n v="0"/>
    <n v="0"/>
    <n v="0"/>
  </r>
  <r>
    <x v="28"/>
    <s v="Guantes 2 (Compra)"/>
    <s v="Guantes 2 (Compra)"/>
    <n v="30"/>
    <s v="Und"/>
    <n v="3308.18"/>
    <n v="20"/>
    <n v="66163.599999999991"/>
    <n v="10"/>
    <n v="33081.799999999996"/>
    <n v="0"/>
    <n v="0"/>
    <n v="0"/>
    <n v="0"/>
    <n v="0"/>
    <n v="0"/>
    <n v="0"/>
    <n v="0"/>
    <n v="0"/>
    <n v="0"/>
    <n v="0"/>
    <n v="0"/>
    <n v="0"/>
    <n v="0"/>
    <n v="0"/>
    <n v="0"/>
    <n v="0"/>
    <n v="0"/>
    <n v="0"/>
    <n v="0"/>
    <n v="0"/>
    <n v="0"/>
    <n v="0"/>
    <n v="0"/>
    <n v="0"/>
    <n v="0"/>
    <n v="0"/>
    <n v="0"/>
    <n v="0"/>
    <n v="0"/>
    <n v="0"/>
    <n v="0"/>
    <n v="0"/>
    <n v="0"/>
    <n v="0"/>
    <n v="0"/>
    <n v="0"/>
    <n v="0"/>
    <n v="0"/>
    <n v="0"/>
    <n v="0"/>
    <n v="0"/>
    <n v="0"/>
    <n v="0"/>
    <n v="0"/>
    <n v="0"/>
  </r>
  <r>
    <x v="28"/>
    <s v="Guantes 4 (Compra)"/>
    <s v="Guantes 4 (Compra)"/>
    <n v="30"/>
    <s v="Und"/>
    <n v="3777.78"/>
    <n v="20"/>
    <n v="75555.600000000006"/>
    <n v="10"/>
    <n v="37777.800000000003"/>
    <n v="0"/>
    <n v="0"/>
    <n v="0"/>
    <n v="0"/>
    <n v="0"/>
    <n v="0"/>
    <n v="0"/>
    <n v="0"/>
    <n v="0"/>
    <n v="0"/>
    <n v="0"/>
    <n v="0"/>
    <n v="0"/>
    <n v="0"/>
    <n v="0"/>
    <n v="0"/>
    <n v="0"/>
    <n v="0"/>
    <n v="0"/>
    <n v="0"/>
    <n v="0"/>
    <n v="0"/>
    <n v="0"/>
    <n v="0"/>
    <n v="0"/>
    <n v="0"/>
    <n v="0"/>
    <n v="0"/>
    <n v="0"/>
    <n v="0"/>
    <n v="0"/>
    <n v="0"/>
    <n v="0"/>
    <n v="0"/>
    <n v="0"/>
    <n v="0"/>
    <n v="0"/>
    <n v="0"/>
    <n v="0"/>
    <n v="0"/>
    <n v="0"/>
    <n v="0"/>
    <n v="0"/>
    <n v="0"/>
    <n v="0"/>
    <n v="0"/>
  </r>
  <r>
    <x v="28"/>
    <s v="Guantes 6 (Compra)"/>
    <s v="Guantes 6 (Compra)"/>
    <n v="5"/>
    <s v="Und"/>
    <n v="22054.51"/>
    <n v="4"/>
    <n v="88218.04"/>
    <n v="1"/>
    <n v="22054.51"/>
    <n v="0"/>
    <n v="0"/>
    <n v="0"/>
    <n v="0"/>
    <n v="0"/>
    <n v="0"/>
    <n v="0"/>
    <n v="0"/>
    <n v="0"/>
    <n v="0"/>
    <n v="0"/>
    <n v="0"/>
    <n v="0"/>
    <n v="0"/>
    <n v="0"/>
    <n v="0"/>
    <n v="0"/>
    <n v="0"/>
    <n v="0"/>
    <n v="0"/>
    <n v="0"/>
    <n v="0"/>
    <n v="0"/>
    <n v="0"/>
    <n v="0"/>
    <n v="0"/>
    <n v="0"/>
    <n v="0"/>
    <n v="0"/>
    <n v="0"/>
    <n v="0"/>
    <n v="0"/>
    <n v="0"/>
    <n v="0"/>
    <n v="0"/>
    <n v="0"/>
    <n v="0"/>
    <n v="0"/>
    <n v="0"/>
    <n v="0"/>
    <n v="0"/>
    <n v="0"/>
    <n v="0"/>
    <n v="0"/>
    <n v="0"/>
    <n v="0"/>
  </r>
  <r>
    <x v="28"/>
    <s v="Guantes 7 (Compra)"/>
    <s v="Guantes 7 (Compra)"/>
    <n v="7"/>
    <s v="Und"/>
    <n v="9924.5300000000007"/>
    <n v="0"/>
    <n v="0"/>
    <n v="0"/>
    <n v="0"/>
    <n v="3"/>
    <n v="29773.590000000004"/>
    <n v="0"/>
    <n v="0"/>
    <n v="0"/>
    <n v="0"/>
    <n v="0"/>
    <n v="0"/>
    <n v="0"/>
    <n v="0"/>
    <n v="0"/>
    <n v="0"/>
    <n v="0"/>
    <n v="0"/>
    <n v="0"/>
    <n v="0"/>
    <n v="0"/>
    <n v="0"/>
    <n v="0"/>
    <n v="0"/>
    <n v="2"/>
    <n v="19849.060000000001"/>
    <n v="0"/>
    <n v="0"/>
    <n v="0"/>
    <n v="0"/>
    <n v="0"/>
    <n v="0"/>
    <n v="0"/>
    <n v="0"/>
    <n v="1"/>
    <n v="9924.5300000000007"/>
    <n v="1"/>
    <n v="9924.5300000000007"/>
    <n v="0"/>
    <n v="0"/>
    <n v="0"/>
    <n v="0"/>
    <n v="0"/>
    <n v="0"/>
    <n v="0"/>
    <n v="0"/>
    <n v="0"/>
    <n v="0"/>
    <n v="0"/>
    <n v="0"/>
  </r>
  <r>
    <x v="28"/>
    <s v="Guantes 9 (Compra)"/>
    <s v="Guantes 9 (Compra)"/>
    <n v="34"/>
    <s v="Und"/>
    <n v="2756.81"/>
    <n v="24"/>
    <n v="66163.44"/>
    <n v="3"/>
    <n v="8270.43"/>
    <n v="3"/>
    <n v="8270.43"/>
    <n v="0"/>
    <n v="0"/>
    <n v="0"/>
    <n v="0"/>
    <n v="0"/>
    <n v="0"/>
    <n v="0"/>
    <n v="0"/>
    <n v="0"/>
    <n v="0"/>
    <n v="0"/>
    <n v="0"/>
    <n v="0"/>
    <n v="0"/>
    <n v="0"/>
    <n v="0"/>
    <n v="0"/>
    <n v="0"/>
    <n v="2"/>
    <n v="5513.62"/>
    <n v="0"/>
    <n v="0"/>
    <n v="0"/>
    <n v="0"/>
    <n v="0"/>
    <n v="0"/>
    <n v="0"/>
    <n v="0"/>
    <n v="1"/>
    <n v="2756.81"/>
    <n v="1"/>
    <n v="2756.81"/>
    <n v="0"/>
    <n v="0"/>
    <n v="0"/>
    <n v="0"/>
    <n v="0"/>
    <n v="0"/>
    <n v="0"/>
    <n v="0"/>
    <n v="0"/>
    <n v="0"/>
    <n v="0"/>
    <n v="0"/>
  </r>
  <r>
    <x v="29"/>
    <s v="Tapabocas Desechable (Compra)"/>
    <s v="Tapabocas Desechable (Compra)"/>
    <n v="6"/>
    <s v="Und"/>
    <n v="6950.73"/>
    <n v="5"/>
    <n v="34753.649999999994"/>
    <n v="1"/>
    <n v="6950.73"/>
    <n v="0"/>
    <n v="0"/>
    <n v="0"/>
    <n v="0"/>
    <n v="0"/>
    <n v="0"/>
    <n v="0"/>
    <n v="0"/>
    <n v="0"/>
    <n v="0"/>
    <n v="0"/>
    <n v="0"/>
    <n v="0"/>
    <n v="0"/>
    <n v="0"/>
    <n v="0"/>
    <n v="0"/>
    <n v="0"/>
    <n v="0"/>
    <n v="0"/>
    <n v="0"/>
    <n v="0"/>
    <n v="0"/>
    <n v="0"/>
    <n v="0"/>
    <n v="0"/>
    <n v="0"/>
    <n v="0"/>
    <n v="0"/>
    <n v="0"/>
    <n v="0"/>
    <n v="0"/>
    <n v="0"/>
    <n v="0"/>
    <n v="0"/>
    <n v="0"/>
    <n v="0"/>
    <n v="0"/>
    <n v="0"/>
    <n v="0"/>
    <n v="0"/>
    <n v="0"/>
    <n v="0"/>
    <n v="0"/>
    <n v="0"/>
    <n v="0"/>
  </r>
  <r>
    <x v="30"/>
    <s v="Pañuelos (Compra)"/>
    <s v="Pañuelos (Compra)"/>
    <n v="5"/>
    <s v="Und"/>
    <n v="3777.78"/>
    <n v="5"/>
    <n v="18888.900000000001"/>
    <n v="0"/>
    <n v="0"/>
    <n v="0"/>
    <n v="0"/>
    <n v="0"/>
    <n v="0"/>
    <n v="0"/>
    <n v="0"/>
    <n v="0"/>
    <n v="0"/>
    <n v="0"/>
    <n v="0"/>
    <n v="0"/>
    <n v="0"/>
    <n v="0"/>
    <n v="0"/>
    <n v="0"/>
    <n v="0"/>
    <n v="0"/>
    <n v="0"/>
    <n v="0"/>
    <n v="0"/>
    <n v="0"/>
    <n v="0"/>
    <n v="0"/>
    <n v="0"/>
    <n v="0"/>
    <n v="0"/>
    <n v="0"/>
    <n v="0"/>
    <n v="0"/>
    <n v="0"/>
    <n v="0"/>
    <n v="0"/>
    <n v="0"/>
    <n v="0"/>
    <n v="0"/>
    <n v="0"/>
    <n v="0"/>
    <n v="0"/>
    <n v="0"/>
    <n v="0"/>
    <n v="0"/>
    <n v="0"/>
    <n v="0"/>
    <n v="0"/>
    <n v="0"/>
    <n v="0"/>
  </r>
  <r>
    <x v="31"/>
    <s v="Mezclador 1 (Compra)"/>
    <s v="Mezclador 1 (Compra)"/>
    <n v="96"/>
    <s v="Und"/>
    <n v="4962.26"/>
    <n v="20"/>
    <n v="99245.200000000012"/>
    <n v="10"/>
    <n v="49622.600000000006"/>
    <n v="3"/>
    <n v="14886.78"/>
    <n v="0"/>
    <n v="0"/>
    <n v="3"/>
    <n v="14886.78"/>
    <n v="3"/>
    <n v="14886.78"/>
    <n v="3"/>
    <n v="14886.78"/>
    <n v="3"/>
    <n v="14886.78"/>
    <n v="3"/>
    <n v="14886.78"/>
    <n v="3"/>
    <n v="14886.78"/>
    <n v="3"/>
    <n v="14886.78"/>
    <n v="3"/>
    <n v="14886.78"/>
    <n v="3"/>
    <n v="14886.78"/>
    <n v="3"/>
    <n v="14886.78"/>
    <n v="3"/>
    <n v="14886.78"/>
    <n v="3"/>
    <n v="14886.78"/>
    <n v="3"/>
    <n v="14886.78"/>
    <n v="3"/>
    <n v="14886.78"/>
    <n v="3"/>
    <n v="14886.78"/>
    <n v="3"/>
    <n v="14886.78"/>
    <n v="3"/>
    <n v="14886.78"/>
    <n v="3"/>
    <n v="14886.78"/>
    <n v="3"/>
    <n v="14886.78"/>
    <n v="3"/>
    <n v="14886.78"/>
    <n v="3"/>
    <n v="14886.78"/>
  </r>
  <r>
    <x v="29"/>
    <s v="Filtro para greca 1 (Compra)"/>
    <s v="Filtro para greca 1 (Compra)"/>
    <n v="18"/>
    <s v="Und"/>
    <n v="2615.3000000000002"/>
    <n v="0"/>
    <n v="0"/>
    <n v="0"/>
    <n v="0"/>
    <n v="0"/>
    <n v="0"/>
    <n v="0"/>
    <n v="0"/>
    <n v="0"/>
    <n v="0"/>
    <n v="11"/>
    <n v="28768.300000000003"/>
    <n v="4"/>
    <n v="10461.200000000001"/>
    <n v="1"/>
    <n v="2615.3000000000002"/>
    <n v="0"/>
    <n v="0"/>
    <n v="0"/>
    <n v="0"/>
    <n v="0"/>
    <n v="0"/>
    <n v="0"/>
    <n v="0"/>
    <n v="0"/>
    <n v="0"/>
    <n v="0"/>
    <n v="0"/>
    <n v="0"/>
    <n v="0"/>
    <n v="1"/>
    <n v="2615.3000000000002"/>
    <n v="1"/>
    <n v="2615.3000000000002"/>
    <n v="0"/>
    <n v="0"/>
    <n v="0"/>
    <n v="0"/>
    <n v="0"/>
    <n v="0"/>
    <n v="0"/>
    <n v="0"/>
    <n v="0"/>
    <n v="0"/>
    <n v="0"/>
    <n v="0"/>
    <n v="0"/>
    <n v="0"/>
    <n v="0"/>
    <n v="0"/>
  </r>
  <r>
    <x v="29"/>
    <s v="Filtro para greca 2 (Compra)"/>
    <s v="Filtro para greca 2 (Compra)"/>
    <n v="27"/>
    <s v="Und"/>
    <n v="2756.81"/>
    <n v="5"/>
    <n v="13784.05"/>
    <n v="1"/>
    <n v="2756.81"/>
    <n v="1"/>
    <n v="2756.81"/>
    <n v="0"/>
    <n v="0"/>
    <n v="1"/>
    <n v="2756.81"/>
    <n v="0"/>
    <n v="0"/>
    <n v="0"/>
    <n v="0"/>
    <n v="1"/>
    <n v="2756.81"/>
    <n v="1"/>
    <n v="2756.81"/>
    <n v="1"/>
    <n v="2756.81"/>
    <n v="1"/>
    <n v="2756.81"/>
    <n v="1"/>
    <n v="2756.81"/>
    <n v="0"/>
    <n v="0"/>
    <n v="1"/>
    <n v="2756.81"/>
    <n v="1"/>
    <n v="2756.81"/>
    <n v="0"/>
    <n v="0"/>
    <n v="1"/>
    <n v="2756.81"/>
    <n v="1"/>
    <n v="2756.81"/>
    <n v="1"/>
    <n v="2756.81"/>
    <n v="1"/>
    <n v="2756.81"/>
    <n v="4"/>
    <n v="11027.24"/>
    <n v="1"/>
    <n v="2756.81"/>
    <n v="1"/>
    <n v="2756.81"/>
    <n v="1"/>
    <n v="2756.81"/>
    <n v="1"/>
    <n v="2756.81"/>
  </r>
  <r>
    <x v="26"/>
    <s v="Churrusco para tubos de greca (Compra)"/>
    <s v="Churrusco para tubos de greca (Compra)"/>
    <n v="30"/>
    <s v="Und"/>
    <n v="1654.09"/>
    <n v="5"/>
    <n v="8270.4499999999989"/>
    <n v="3"/>
    <n v="4962.2699999999995"/>
    <n v="1"/>
    <n v="1654.09"/>
    <n v="0"/>
    <n v="0"/>
    <n v="1"/>
    <n v="1654.09"/>
    <n v="1"/>
    <n v="1654.09"/>
    <n v="1"/>
    <n v="1654.09"/>
    <n v="1"/>
    <n v="1654.09"/>
    <n v="1"/>
    <n v="1654.09"/>
    <n v="1"/>
    <n v="1654.09"/>
    <n v="1"/>
    <n v="1654.09"/>
    <n v="1"/>
    <n v="1654.09"/>
    <n v="1"/>
    <n v="1654.09"/>
    <n v="1"/>
    <n v="1654.09"/>
    <n v="1"/>
    <n v="1654.09"/>
    <n v="1"/>
    <n v="1654.09"/>
    <n v="1"/>
    <n v="1654.09"/>
    <n v="1"/>
    <n v="1654.09"/>
    <n v="1"/>
    <n v="1654.09"/>
    <n v="1"/>
    <n v="1654.09"/>
    <n v="1"/>
    <n v="1654.09"/>
    <n v="1"/>
    <n v="1654.09"/>
    <n v="1"/>
    <n v="1654.09"/>
    <n v="1"/>
    <n v="1654.09"/>
    <n v="1"/>
    <n v="1654.09"/>
  </r>
  <r>
    <x v="4"/>
    <s v="Termo para café 2 (Compra)"/>
    <s v="Termo para café 2 (Compra)"/>
    <n v="13"/>
    <s v="Und"/>
    <n v="85669.81"/>
    <n v="1"/>
    <n v="85669.81"/>
    <n v="0"/>
    <n v="0"/>
    <n v="1"/>
    <n v="85669.81"/>
    <n v="0"/>
    <n v="0"/>
    <n v="1"/>
    <n v="85669.81"/>
    <n v="0"/>
    <n v="0"/>
    <n v="1"/>
    <n v="85669.81"/>
    <n v="0"/>
    <n v="0"/>
    <n v="1"/>
    <n v="85669.81"/>
    <n v="0"/>
    <n v="0"/>
    <n v="1"/>
    <n v="85669.81"/>
    <n v="0"/>
    <n v="0"/>
    <n v="1"/>
    <n v="85669.81"/>
    <n v="0"/>
    <n v="0"/>
    <n v="1"/>
    <n v="85669.81"/>
    <n v="0"/>
    <n v="0"/>
    <n v="1"/>
    <n v="85669.81"/>
    <n v="0"/>
    <n v="0"/>
    <n v="1"/>
    <n v="85669.81"/>
    <n v="0"/>
    <n v="0"/>
    <n v="1"/>
    <n v="85669.81"/>
    <n v="0"/>
    <n v="0"/>
    <n v="1"/>
    <n v="85669.81"/>
    <n v="0"/>
    <n v="0"/>
    <n v="1"/>
    <n v="85669.81"/>
  </r>
  <r>
    <x v="4"/>
    <s v="Crema para café (Compra)"/>
    <s v="Crema para café (Compra)"/>
    <n v="10"/>
    <s v="Und"/>
    <n v="15481.13"/>
    <n v="10"/>
    <n v="154811.29999999999"/>
    <n v="0"/>
    <n v="0"/>
    <n v="0"/>
    <n v="0"/>
    <n v="0"/>
    <n v="0"/>
    <n v="0"/>
    <n v="0"/>
    <n v="0"/>
    <n v="0"/>
    <n v="0"/>
    <n v="0"/>
    <n v="0"/>
    <n v="0"/>
    <n v="0"/>
    <n v="0"/>
    <n v="0"/>
    <n v="0"/>
    <n v="0"/>
    <n v="0"/>
    <n v="0"/>
    <n v="0"/>
    <n v="0"/>
    <n v="0"/>
    <n v="0"/>
    <n v="0"/>
    <n v="0"/>
    <n v="0"/>
    <n v="0"/>
    <n v="0"/>
    <n v="0"/>
    <n v="0"/>
    <n v="0"/>
    <n v="0"/>
    <n v="0"/>
    <n v="0"/>
    <n v="0"/>
    <n v="0"/>
    <n v="0"/>
    <n v="0"/>
    <n v="0"/>
    <n v="0"/>
    <n v="0"/>
    <n v="0"/>
    <n v="0"/>
    <n v="0"/>
    <n v="0"/>
    <n v="0"/>
  </r>
  <r>
    <x v="32"/>
    <s v="Aromática con panela 2 (Compra)"/>
    <s v="Aromática con panela 2 (Compra)"/>
    <n v="56"/>
    <s v="Und"/>
    <n v="9578.6200000000008"/>
    <n v="10"/>
    <n v="95786.200000000012"/>
    <n v="2"/>
    <n v="19157.240000000002"/>
    <n v="2"/>
    <n v="19157.240000000002"/>
    <n v="0"/>
    <n v="0"/>
    <n v="2"/>
    <n v="19157.240000000002"/>
    <n v="2"/>
    <n v="19157.240000000002"/>
    <n v="2"/>
    <n v="19157.240000000002"/>
    <n v="2"/>
    <n v="19157.240000000002"/>
    <n v="2"/>
    <n v="19157.240000000002"/>
    <n v="2"/>
    <n v="19157.240000000002"/>
    <n v="2"/>
    <n v="19157.240000000002"/>
    <n v="2"/>
    <n v="19157.240000000002"/>
    <n v="2"/>
    <n v="19157.240000000002"/>
    <n v="2"/>
    <n v="19157.240000000002"/>
    <n v="2"/>
    <n v="19157.240000000002"/>
    <n v="2"/>
    <n v="19157.240000000002"/>
    <n v="2"/>
    <n v="19157.240000000002"/>
    <n v="2"/>
    <n v="19157.240000000002"/>
    <n v="2"/>
    <n v="19157.240000000002"/>
    <n v="2"/>
    <n v="19157.240000000002"/>
    <n v="2"/>
    <n v="19157.240000000002"/>
    <n v="2"/>
    <n v="19157.240000000002"/>
    <n v="2"/>
    <n v="19157.240000000002"/>
    <n v="2"/>
    <n v="19157.240000000002"/>
    <n v="2"/>
    <n v="19157.240000000002"/>
  </r>
  <r>
    <x v="32"/>
    <s v="Aromática de fruta 2 (Compra)"/>
    <s v="Aromática de fruta 2 (Compra)"/>
    <n v="56"/>
    <s v="Und"/>
    <n v="10160.379999999999"/>
    <n v="10"/>
    <n v="101603.79999999999"/>
    <n v="2"/>
    <n v="20320.759999999998"/>
    <n v="2"/>
    <n v="20320.759999999998"/>
    <n v="0"/>
    <n v="0"/>
    <n v="2"/>
    <n v="20320.759999999998"/>
    <n v="2"/>
    <n v="20320.759999999998"/>
    <n v="2"/>
    <n v="20320.759999999998"/>
    <n v="2"/>
    <n v="20320.759999999998"/>
    <n v="2"/>
    <n v="20320.759999999998"/>
    <n v="2"/>
    <n v="20320.759999999998"/>
    <n v="2"/>
    <n v="20320.759999999998"/>
    <n v="2"/>
    <n v="20320.759999999998"/>
    <n v="2"/>
    <n v="20320.759999999998"/>
    <n v="2"/>
    <n v="20320.759999999998"/>
    <n v="2"/>
    <n v="20320.759999999998"/>
    <n v="2"/>
    <n v="20320.759999999998"/>
    <n v="2"/>
    <n v="20320.759999999998"/>
    <n v="2"/>
    <n v="20320.759999999998"/>
    <n v="2"/>
    <n v="20320.759999999998"/>
    <n v="2"/>
    <n v="20320.759999999998"/>
    <n v="2"/>
    <n v="20320.759999999998"/>
    <n v="2"/>
    <n v="20320.759999999998"/>
    <n v="2"/>
    <n v="20320.759999999998"/>
    <n v="2"/>
    <n v="20320.759999999998"/>
    <n v="2"/>
    <n v="20320.759999999998"/>
  </r>
  <r>
    <x v="6"/>
    <s v="Válvula dispensadora para botellón de agua (Compra)"/>
    <s v="Válvula dispensadora para botellón de agua (Compra)"/>
    <n v="4"/>
    <s v="Und"/>
    <n v="17643.61"/>
    <n v="4"/>
    <n v="70574.44"/>
    <n v="0"/>
    <n v="0"/>
    <n v="0"/>
    <n v="0"/>
    <n v="0"/>
    <n v="0"/>
    <n v="0"/>
    <n v="0"/>
    <n v="0"/>
    <n v="0"/>
    <n v="0"/>
    <n v="0"/>
    <n v="0"/>
    <n v="0"/>
    <n v="0"/>
    <n v="0"/>
    <n v="0"/>
    <n v="0"/>
    <n v="0"/>
    <n v="0"/>
    <n v="0"/>
    <n v="0"/>
    <n v="0"/>
    <n v="0"/>
    <n v="0"/>
    <n v="0"/>
    <n v="0"/>
    <n v="0"/>
    <n v="0"/>
    <n v="0"/>
    <n v="0"/>
    <n v="0"/>
    <n v="0"/>
    <n v="0"/>
    <n v="0"/>
    <n v="0"/>
    <n v="0"/>
    <n v="0"/>
    <n v="0"/>
    <n v="0"/>
    <n v="0"/>
    <n v="0"/>
    <n v="0"/>
    <n v="0"/>
    <n v="0"/>
    <n v="0"/>
    <n v="0"/>
    <n v="0"/>
  </r>
  <r>
    <x v="26"/>
    <s v="Cepillo para paredes y techos (Compra)"/>
    <s v="Cepillo para paredes y techos (Compra)"/>
    <n v="9"/>
    <s v="Und"/>
    <n v="7167.71"/>
    <n v="6"/>
    <n v="43006.26"/>
    <n v="3"/>
    <n v="21503.13"/>
    <n v="0"/>
    <n v="0"/>
    <n v="0"/>
    <n v="0"/>
    <n v="0"/>
    <n v="0"/>
    <n v="0"/>
    <n v="0"/>
    <n v="0"/>
    <n v="0"/>
    <n v="0"/>
    <n v="0"/>
    <n v="0"/>
    <n v="0"/>
    <n v="0"/>
    <n v="0"/>
    <n v="0"/>
    <n v="0"/>
    <n v="0"/>
    <n v="0"/>
    <n v="0"/>
    <n v="0"/>
    <n v="0"/>
    <n v="0"/>
    <n v="0"/>
    <n v="0"/>
    <n v="0"/>
    <n v="0"/>
    <n v="0"/>
    <n v="0"/>
    <n v="0"/>
    <n v="0"/>
    <n v="0"/>
    <n v="0"/>
    <n v="0"/>
    <n v="0"/>
    <n v="0"/>
    <n v="0"/>
    <n v="0"/>
    <n v="0"/>
    <n v="0"/>
    <n v="0"/>
    <n v="0"/>
    <n v="0"/>
    <n v="0"/>
    <n v="0"/>
  </r>
  <r>
    <x v="21"/>
    <s v="Brillador 1 (Compra)"/>
    <s v="Brillador 1 (Compra)"/>
    <n v="14"/>
    <s v="Und"/>
    <n v="50644.65"/>
    <n v="10"/>
    <n v="506446.5"/>
    <n v="3"/>
    <n v="151933.95000000001"/>
    <n v="0"/>
    <n v="0"/>
    <n v="0"/>
    <n v="0"/>
    <n v="0"/>
    <n v="0"/>
    <n v="0"/>
    <n v="0"/>
    <n v="0"/>
    <n v="0"/>
    <n v="0"/>
    <n v="0"/>
    <n v="0"/>
    <n v="0"/>
    <n v="1"/>
    <n v="50644.65"/>
    <n v="0"/>
    <n v="0"/>
    <n v="0"/>
    <n v="0"/>
    <n v="0"/>
    <n v="0"/>
    <n v="0"/>
    <n v="0"/>
    <n v="0"/>
    <n v="0"/>
    <n v="0"/>
    <n v="0"/>
    <n v="0"/>
    <n v="0"/>
    <n v="0"/>
    <n v="0"/>
    <n v="0"/>
    <n v="0"/>
    <n v="0"/>
    <n v="0"/>
    <n v="0"/>
    <n v="0"/>
    <n v="0"/>
    <n v="0"/>
    <n v="0"/>
    <n v="0"/>
    <n v="0"/>
    <n v="0"/>
    <n v="0"/>
    <n v="0"/>
  </r>
  <r>
    <x v="21"/>
    <s v="Brillador 2 (Compra)"/>
    <s v="Brillador 2 (Compra)"/>
    <n v="1"/>
    <s v="Und"/>
    <n v="37258.910000000003"/>
    <n v="0"/>
    <n v="0"/>
    <n v="0"/>
    <n v="0"/>
    <n v="0"/>
    <n v="0"/>
    <n v="0"/>
    <n v="0"/>
    <n v="0"/>
    <n v="0"/>
    <n v="0"/>
    <n v="0"/>
    <n v="0"/>
    <n v="0"/>
    <n v="0"/>
    <n v="0"/>
    <n v="0"/>
    <n v="0"/>
    <n v="1"/>
    <n v="37258.910000000003"/>
    <n v="0"/>
    <n v="0"/>
    <n v="0"/>
    <n v="0"/>
    <n v="0"/>
    <n v="0"/>
    <n v="0"/>
    <n v="0"/>
    <n v="0"/>
    <n v="0"/>
    <n v="0"/>
    <n v="0"/>
    <n v="0"/>
    <n v="0"/>
    <n v="0"/>
    <n v="0"/>
    <n v="0"/>
    <n v="0"/>
    <n v="0"/>
    <n v="0"/>
    <n v="0"/>
    <n v="0"/>
    <n v="0"/>
    <n v="0"/>
    <n v="0"/>
    <n v="0"/>
    <n v="0"/>
    <n v="0"/>
    <n v="0"/>
    <n v="0"/>
  </r>
  <r>
    <x v="21"/>
    <s v="Repuestos brillador 1 (Compra)"/>
    <s v="Repuestos brillador 1 (Compra)"/>
    <n v="14"/>
    <s v="Und"/>
    <n v="22477.99"/>
    <n v="2"/>
    <n v="44955.98"/>
    <n v="1"/>
    <n v="22477.99"/>
    <n v="0"/>
    <n v="0"/>
    <n v="0"/>
    <n v="0"/>
    <n v="0"/>
    <n v="0"/>
    <n v="1"/>
    <n v="22477.99"/>
    <n v="1"/>
    <n v="22477.99"/>
    <n v="3"/>
    <n v="67433.97"/>
    <n v="1"/>
    <n v="22477.99"/>
    <n v="0"/>
    <n v="0"/>
    <n v="1"/>
    <n v="22477.99"/>
    <n v="0"/>
    <n v="0"/>
    <n v="1"/>
    <n v="22477.99"/>
    <n v="0"/>
    <n v="0"/>
    <n v="1"/>
    <n v="22477.99"/>
    <n v="1"/>
    <n v="22477.99"/>
    <n v="0"/>
    <n v="0"/>
    <n v="0"/>
    <n v="0"/>
    <n v="0"/>
    <n v="0"/>
    <n v="0"/>
    <n v="0"/>
    <n v="0"/>
    <n v="0"/>
    <n v="0"/>
    <n v="0"/>
    <n v="0"/>
    <n v="0"/>
    <n v="0"/>
    <n v="0"/>
    <n v="1"/>
    <n v="22477.99"/>
  </r>
  <r>
    <x v="21"/>
    <s v="Repuestos brillador 2 (Compra)"/>
    <s v="Repuestos brillador 2 (Compra)"/>
    <n v="7"/>
    <s v="Und"/>
    <n v="15949.69"/>
    <n v="0"/>
    <n v="0"/>
    <n v="0"/>
    <n v="0"/>
    <n v="0"/>
    <n v="0"/>
    <n v="0"/>
    <n v="0"/>
    <n v="0"/>
    <n v="0"/>
    <n v="1"/>
    <n v="15949.69"/>
    <n v="1"/>
    <n v="15949.69"/>
    <n v="0"/>
    <n v="0"/>
    <n v="0"/>
    <n v="0"/>
    <n v="0"/>
    <n v="0"/>
    <n v="0"/>
    <n v="0"/>
    <n v="1"/>
    <n v="15949.69"/>
    <n v="1"/>
    <n v="15949.69"/>
    <n v="0"/>
    <n v="0"/>
    <n v="1"/>
    <n v="15949.69"/>
    <n v="1"/>
    <n v="15949.69"/>
    <n v="0"/>
    <n v="0"/>
    <n v="0"/>
    <n v="0"/>
    <n v="0"/>
    <n v="0"/>
    <n v="0"/>
    <n v="0"/>
    <n v="0"/>
    <n v="0"/>
    <n v="0"/>
    <n v="0"/>
    <n v="0"/>
    <n v="0"/>
    <n v="0"/>
    <n v="0"/>
    <n v="1"/>
    <n v="15949.69"/>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
  <r>
    <x v="0"/>
    <s v="Vasos  1 (Arrendamiento)"/>
    <s v="- Elaborado en vidrio_x000a_- Cilíndrico_x000a_- Capacidad mínima de 9 oz"/>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Vasos  2 (Arrendamiento)"/>
    <s v="- Elaborado en vidrio_x000a_- Cilíndrico_x000a_- Capacidad mínima de 12 oz"/>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Platos  1 (Arrendamiento)"/>
    <s v="- Elaborados en porcelana blanca_x000a_- Llanos_x000a_- Color blanco sin diseño_x000a_- Diámetro mínimo de 26 cm_x000a_- Apto para uso en horno microonda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Platos  2 (Arrendamiento)"/>
    <s v="- Elaborados en porcelana blanca_x000a_- Llanos_x000a_- Color blanco sin diseño_x000a_- Diámetro mínimo de 22 cm_x000a_- Apto para uso en horno microonda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Platos  3 (Arrendamiento)"/>
    <s v="- Elaborados en porcelana blanca_x000a_- Llanos_x000a_- Color blanco sin diseño_x000a_- Diámetro mínimo de 16 cm_x000a_- Apto para uso en horno microonda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Platos  4 (Arrendamiento)"/>
    <s v="- Elaborados en porcelana blanca_x000a_- Hondo_x000a_- Color blanco sin diseño_x000a_- Diámetro mínimo de 17 cm_x000a_- Apto para uso en horno microonda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Platos  5 (Arrendamiento)"/>
    <s v="- Elaborados en porcelana blanca_x000a_- Hondo_x000a_- Color blanco  sin diseño_x000a_- Diámetro mínimo de 22 cm_x000a_- Apto para uso en horno microonda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Pocillos  (Arrendamiento)"/>
    <s v="- Elaborado en porcelana blanca para café_x000a_- Sin diseño_x000a_- De mínimo 150 cc_x000a_- No se debe rayar con el uso de cubiertos_x000a_- Debe ser apta para uso en microonda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Terno para café (Arrendamiento)"/>
    <s v="-Pocillo y plato de porcelana blanca para café._x000a_- Sin diseño_x000a_- Plato de mínimo 12 cm de diámetro y pocillo de mínimo 150 cc_x000a_- No se debe rayar con el uso de los cubiertos y_x000a_debe ser apta para uso en horno microondas."/>
    <s v="Juego"/>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Vajilla  1 (Arrendamiento)"/>
    <s v="- Elaborada en porcelana_x000a_- Sin diseño_x000a_- Compuesta de 8 puestos y cuatro piezas por puesto:_x000a_- Plato para cena (diámetro mínimo de 26 cm)_x000a_- Plato hondo (diámetro mínimo de 20 cm)_x000a_- Plato auxiliar (diámetro mínimo de 16 cm)_x000a_- Taza (capacidad mínima es de 280 cc)_x000a_- Apta para uso en horno microondas."/>
    <s v="Juego"/>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Vajilla  2 (Arrendamiento)"/>
    <s v="- Elaborada en porcelana_x000a_- Sin diseño_x000a_- Compuesta de 4 puestos y cuatro piezas por puesto:_x000a_- Plato para cena (diámetro mínimo de 26 cm)_x000a_- Plato hondo (diámetro mínimo de 20 cm)_x000a_- Plato auxiliar (diámetro mínimo de 16 cm)_x000a_- Taza (capacidad mínima es de 280 cc)_x000a_- Apta para uso en horno microondas."/>
    <s v="Juego"/>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Jarra  (Arrendamiento)"/>
    <s v="- Elaborada en vidrio_x000a_- Sin diseño_x000a_- Capacidad mínima de 1,5 litro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Balde (Arrendamiento)"/>
    <s v="- Capacidad mínima de 10 litros_x000a_- Con manija móvil_x000a_- Con &quot;pico&quot; antiderrames_x000a_- Disponibles en diferentes colores_x000a_- Elaborado en material reciclable_x000a_- Marcado de acuerdo con la norma ISO 11469 y ISO 1043. "/>
    <s v="Unidad"/>
    <n v="46"/>
    <n v="2420"/>
    <n v="671"/>
    <n v="0"/>
    <n v="0.72272727272727266"/>
    <n v="671"/>
    <n v="30866"/>
    <n v="1.0482180306467299"/>
    <n v="703.35429856395581"/>
    <n v="0"/>
    <n v="0"/>
    <n v="0"/>
    <n v="0"/>
    <n v="1"/>
    <n v="703.35429856395581"/>
    <n v="0"/>
    <n v="0"/>
    <n v="5"/>
    <n v="3516.7714928197793"/>
    <n v="2"/>
    <n v="1406.7085971279116"/>
    <n v="2"/>
    <n v="1406.7085971279116"/>
    <n v="2"/>
    <n v="1406.7085971279116"/>
    <n v="2"/>
    <n v="1406.7085971279116"/>
    <n v="2"/>
    <n v="1406.7085971279116"/>
    <n v="2"/>
    <n v="1406.7085971279116"/>
    <n v="2"/>
    <n v="1406.7085971279116"/>
    <n v="2"/>
    <n v="1406.7085971279116"/>
    <n v="2"/>
    <n v="1406.7085971279116"/>
    <n v="2"/>
    <n v="1406.7085971279116"/>
    <n v="2"/>
    <n v="1406.7085971279116"/>
    <n v="2"/>
    <n v="1406.7085971279116"/>
    <n v="2"/>
    <n v="1406.7085971279116"/>
    <n v="2"/>
    <n v="1406.7085971279116"/>
    <n v="2"/>
    <n v="1406.7085971279116"/>
    <n v="2"/>
    <n v="1406.7085971279116"/>
    <n v="2"/>
    <n v="1406.7085971279116"/>
    <n v="2"/>
    <n v="1406.7085971279116"/>
    <n v="2"/>
    <n v="1406.7085971279116"/>
    <n v="2"/>
    <n v="1406.7085971279116"/>
  </r>
  <r>
    <x v="0"/>
    <s v="Pocillos 1 (Arrendamiento)"/>
    <s v="- Elaborado en porcelana blanca para café_x000a_- De mínimo 170 cc_x000a_- No se debe rayar con el uso de cubiertos_x000a_- Debe ser apta para uso en microonda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Terno para café  (Arrendamiento)"/>
    <s v="-Pocillo y plato de porcelana blanca para café._x000a_- Plato de mínimo 13 cm de diámetro y pocillo de mínimo 170 cc_x000a_- No se debe rayar con el uso de los cubiertos y_x000a_debe ser apta para uso en horno microondas."/>
    <s v="Juego"/>
    <n v="1"/>
    <n v="2998"/>
    <n v="756"/>
    <n v="0"/>
    <n v="0.74783188792528354"/>
    <n v="756"/>
    <n v="756"/>
    <n v="1.0482180306467299"/>
    <n v="792.45283116892779"/>
    <n v="1"/>
    <n v="792.45283116892779"/>
    <n v="0"/>
    <n v="0"/>
    <n v="0"/>
    <n v="0"/>
    <n v="0"/>
    <n v="0"/>
    <n v="0"/>
    <n v="0"/>
    <n v="0"/>
    <n v="0"/>
    <n v="0"/>
    <n v="0"/>
    <n v="0"/>
    <n v="0"/>
    <n v="0"/>
    <n v="0"/>
    <n v="0"/>
    <n v="0"/>
    <n v="0"/>
    <n v="0"/>
    <n v="0"/>
    <n v="0"/>
    <n v="0"/>
    <n v="0"/>
    <n v="0"/>
    <n v="0"/>
    <n v="0"/>
    <n v="0"/>
    <n v="0"/>
    <n v="0"/>
    <n v="0"/>
    <n v="0"/>
    <n v="0"/>
    <n v="0"/>
    <n v="0"/>
    <n v="0"/>
    <n v="0"/>
    <n v="0"/>
    <n v="0"/>
    <n v="0"/>
    <n v="0"/>
    <n v="0"/>
    <n v="0"/>
    <n v="0"/>
    <n v="0"/>
    <n v="0"/>
    <n v="0"/>
    <n v="0"/>
  </r>
  <r>
    <x v="0"/>
    <s v="Cafetera 1 (Arrendamiento)"/>
    <s v=" - Capacidad mínima de 12 tazas_x000a_ - 120 voltios_x000a_ - Potencia mínima de 900 w_x000a_ - Filtro permanente_x000a_ - Material plástico_x000a_ - Jarra de vidrio"/>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Vajilla  3 (Arrendamiento)"/>
    <s v="- Elaborada en porcelana_x000a_- Compuesta de 8 puestos y cuatro piezas por puesto:_x000a_- Plato para cena (diámetro mínimo de 26 cm)_x000a_- Plato hondo (diámetro mínimo de 20 cm)_x000a_- Plato auxiliar (diámetro mínimo de 17 cm)_x000a_- Taza (capacidad mínima es de 280 cc)_x000a_- Apta para uso en horno microondas"/>
    <s v="Juego"/>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Vajilla  4 (Arrendamiento)"/>
    <s v="- Elaborada en porcelana_x000a_- Compuesta de 4 puestos y cuatro piezas por puesto:_x000a_- Plato para cena (diámetro mínimo de 26 cm)_x000a_- Plato hondo (diámetro mínimo de 20 cm)_x000a_- Plato auxiliar (diámetro mínimo de 17 cm)_x000a_- Taza (capacidad mínima es de 280 cc)_x000a_- Apta para uso en horno microondas"/>
    <s v="Juego"/>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Portavasos (Arrendamiento)"/>
    <s v="- Elaborado en acero inoxidable_x000a_- (Redondo) Diámetro mínimo de 11 o (Cuadrado) mínimo 11 cm de largo y de ancho"/>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Bandeja 1 (Arrendamiento)"/>
    <s v="- Elaborada en acero inoxidable_x000a_- Sin diseño_x000a_- Dimensiones mínimas de 37 cm de largo por 27 cm de ancho"/>
    <s v="Unidad"/>
    <n v="3"/>
    <n v="7680"/>
    <n v="1743"/>
    <n v="0"/>
    <n v="0.77304687500000002"/>
    <n v="1743"/>
    <n v="5229"/>
    <n v="1.0482180306467299"/>
    <n v="1827.0440274172502"/>
    <n v="3"/>
    <n v="5481.13208225175"/>
    <n v="0"/>
    <n v="0"/>
    <n v="0"/>
    <n v="0"/>
    <n v="0"/>
    <n v="0"/>
    <n v="0"/>
    <n v="0"/>
    <n v="0"/>
    <n v="0"/>
    <n v="0"/>
    <n v="0"/>
    <n v="0"/>
    <n v="0"/>
    <n v="0"/>
    <n v="0"/>
    <n v="0"/>
    <n v="0"/>
    <n v="0"/>
    <n v="0"/>
    <n v="0"/>
    <n v="0"/>
    <n v="0"/>
    <n v="0"/>
    <n v="0"/>
    <n v="0"/>
    <n v="0"/>
    <n v="0"/>
    <n v="0"/>
    <n v="0"/>
    <n v="0"/>
    <n v="0"/>
    <n v="0"/>
    <n v="0"/>
    <n v="0"/>
    <n v="0"/>
    <n v="0"/>
    <n v="0"/>
    <n v="0"/>
    <n v="0"/>
    <n v="0"/>
    <n v="0"/>
    <n v="0"/>
    <n v="0"/>
    <n v="0"/>
    <n v="0"/>
    <n v="0"/>
    <n v="0"/>
  </r>
  <r>
    <x v="0"/>
    <s v="Bandeja 2 (Arrendamiento)"/>
    <s v="- Elaborada en acero inoxidable_x000a_- Sin diseño_x000a_- Dimensiones mínimas de 50 cm de largo por 33 cm de ancho"/>
    <s v="Unidad"/>
    <n v="53"/>
    <n v="8100"/>
    <n v="1743"/>
    <n v="0"/>
    <n v="0.78481481481481485"/>
    <n v="1743"/>
    <n v="92379"/>
    <n v="1.0482180306467299"/>
    <n v="1827.0440274172502"/>
    <n v="31"/>
    <n v="56638.364849934755"/>
    <n v="0"/>
    <n v="0"/>
    <n v="1"/>
    <n v="1827.0440274172502"/>
    <n v="0"/>
    <n v="0"/>
    <n v="1"/>
    <n v="1827.0440274172502"/>
    <n v="1"/>
    <n v="1827.0440274172502"/>
    <n v="1"/>
    <n v="1827.0440274172502"/>
    <n v="1"/>
    <n v="1827.0440274172502"/>
    <n v="1"/>
    <n v="1827.0440274172502"/>
    <n v="1"/>
    <n v="1827.0440274172502"/>
    <n v="1"/>
    <n v="1827.0440274172502"/>
    <n v="1"/>
    <n v="1827.0440274172502"/>
    <n v="1"/>
    <n v="1827.0440274172502"/>
    <n v="1"/>
    <n v="1827.0440274172502"/>
    <n v="1"/>
    <n v="1827.0440274172502"/>
    <n v="1"/>
    <n v="1827.0440274172502"/>
    <n v="1"/>
    <n v="1827.0440274172502"/>
    <n v="1"/>
    <n v="1827.0440274172502"/>
    <n v="1"/>
    <n v="1827.0440274172502"/>
    <n v="1"/>
    <n v="1827.0440274172502"/>
    <n v="1"/>
    <n v="1827.0440274172502"/>
    <n v="1"/>
    <n v="1827.0440274172502"/>
    <n v="1"/>
    <n v="1827.0440274172502"/>
    <n v="1"/>
    <n v="1827.0440274172502"/>
    <n v="1"/>
    <n v="1827.0440274172502"/>
  </r>
  <r>
    <x v="0"/>
    <s v="Bandeja 3 (Arrendamiento)"/>
    <s v="- Elaborada en plástico_x000a_- Superficie antideslizante_x000a_- Diseño sencillo_x000a_- Dimensiones mínimas de 37cm de largo por 27 cm de ancho_x000a_- Color blanco o beige"/>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Bandeja 4 (Arrendamiento)"/>
    <s v="- Elaborada en plástico_x000a_- Superficie antideslizante_x000a_- Diseño sencillo_x000a_- Dimensiones mínimas de 45 cm de largo por 35 cm de ancho_x000a_- Color blanco o beige"/>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Olleta (Arrendamiento)"/>
    <s v="- Elaborada en aluminio_x000a_- Capacidad mínima de 2 litros"/>
    <s v="Unidad"/>
    <n v="2"/>
    <n v="4839"/>
    <n v="878"/>
    <n v="1"/>
    <n v="1"/>
    <n v="0"/>
    <n v="0"/>
    <n v="1.0482180306467299"/>
    <n v="0"/>
    <n v="2"/>
    <n v="0"/>
    <n v="0"/>
    <n v="0"/>
    <n v="0"/>
    <n v="0"/>
    <n v="0"/>
    <n v="0"/>
    <n v="0"/>
    <n v="0"/>
    <n v="0"/>
    <n v="0"/>
    <n v="0"/>
    <n v="0"/>
    <n v="0"/>
    <n v="0"/>
    <n v="0"/>
    <n v="0"/>
    <n v="0"/>
    <n v="0"/>
    <n v="0"/>
    <n v="0"/>
    <n v="0"/>
    <n v="0"/>
    <n v="0"/>
    <n v="0"/>
    <n v="0"/>
    <n v="0"/>
    <n v="0"/>
    <n v="0"/>
    <n v="0"/>
    <n v="0"/>
    <n v="0"/>
    <n v="0"/>
    <n v="0"/>
    <n v="0"/>
    <n v="0"/>
    <n v="0"/>
    <n v="0"/>
    <n v="0"/>
    <n v="0"/>
    <n v="0"/>
    <n v="0"/>
    <n v="0"/>
    <n v="0"/>
    <n v="0"/>
    <n v="0"/>
    <n v="0"/>
    <n v="0"/>
    <n v="0"/>
  </r>
  <r>
    <x v="0"/>
    <s v="Olla 1 (Arrendamiento)"/>
    <s v="- Elaborada en aluminio_x000a_- Con tapa en aluminio_x000a_- Capacidad mínima de 3 litro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Olla 2 (Arrendamiento)"/>
    <s v="- Elaborada en aluminio_x000a_- Con tapa en aluminio_x000a_- Capacidad mínima de 5 litro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Escurridor para platos (Arrendamiento)"/>
    <s v="- Elaborado en plástico_x000a_- Con rejilla, portacubiertos y bandeja plástica de goteo_x000a_- Dimensiones mínimas de 40 cm de largo y 30 cm de ancho"/>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Carro exprimidor de trapero 1 (Arrendamiento)"/>
    <s v=" - Elaborado en plástico_x000a_ - Capacidad mínima de 12 litros_x000a_ - Con cuatro ruedas y manija de escurridor"/>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Carro exprimidor de trapero 2 (Arrendamiento)"/>
    <s v=" - Elaborado en plástico_x000a_ - Capacidad mínima de 24 litros_x000a_ - Con cuatro ruedas y manija de escurridor"/>
    <s v="Unidad"/>
    <n v="2"/>
    <n v="51232"/>
    <n v="11989"/>
    <n v="0"/>
    <n v="0.76598610243597753"/>
    <n v="11989"/>
    <n v="23978"/>
    <n v="1.0482180306467299"/>
    <n v="12567.085969423644"/>
    <n v="1"/>
    <n v="12567.085969423644"/>
    <n v="1"/>
    <n v="12567.085969423644"/>
    <n v="0"/>
    <n v="0"/>
    <n v="0"/>
    <n v="0"/>
    <n v="0"/>
    <n v="0"/>
    <n v="0"/>
    <n v="0"/>
    <n v="0"/>
    <n v="0"/>
    <n v="0"/>
    <n v="0"/>
    <n v="0"/>
    <n v="0"/>
    <n v="0"/>
    <n v="0"/>
    <n v="0"/>
    <n v="0"/>
    <n v="0"/>
    <n v="0"/>
    <n v="0"/>
    <n v="0"/>
    <n v="0"/>
    <n v="0"/>
    <n v="0"/>
    <n v="0"/>
    <n v="0"/>
    <n v="0"/>
    <n v="0"/>
    <n v="0"/>
    <n v="0"/>
    <n v="0"/>
    <n v="0"/>
    <n v="0"/>
    <n v="0"/>
    <n v="0"/>
    <n v="0"/>
    <n v="0"/>
    <n v="0"/>
    <n v="0"/>
    <n v="0"/>
    <n v="0"/>
    <n v="0"/>
    <n v="0"/>
    <n v="0"/>
    <n v="0"/>
  </r>
  <r>
    <x v="0"/>
    <s v="Carro exprimidor de trapero 3 (Arrendamiento)"/>
    <s v="- Elaborado en plástico_x000a_- Capacidad mínima de 35 litros_x000a_- Con cuatro ruedas y manija de escurridor"/>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Carros para limpieza (Arrendamiento)"/>
    <s v="- Tamaño mínimo de 70 cm de largo por 50 cm de ancho por 95 cm de alto_x000a_- Mínimo dos bandejas de servicio_x000a_- Con mínimo una bolsa de limpieza_x000a_- Con plataforma para balde escurridor_x000a_- Con cuatro ruedas antirayones_x000a_- Ruedas delanteras con ángulo de giro de 360 grado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Carro de bebidas (Arrendamiento)"/>
    <s v="- Elaborado en plástico_x000a_- Mínimo dos estantes para distribución de bebidas_x000a_- Tamaño mínimo de 80 cm de largo por 47 cm de ancho por 90 cm de alto"/>
    <s v="Unidad"/>
    <n v="41"/>
    <n v="87526"/>
    <n v="38256"/>
    <n v="0"/>
    <n v="0.56291844709000749"/>
    <n v="38256"/>
    <n v="1568496"/>
    <n v="1.0482180306467299"/>
    <n v="40100.628980421301"/>
    <n v="7"/>
    <n v="280704.40286294912"/>
    <n v="4"/>
    <n v="160402.5159216852"/>
    <n v="1"/>
    <n v="40100.628980421301"/>
    <n v="0"/>
    <n v="0"/>
    <n v="2"/>
    <n v="80201.257960842602"/>
    <n v="2"/>
    <n v="80201.257960842602"/>
    <n v="2"/>
    <n v="80201.257960842602"/>
    <n v="2"/>
    <n v="80201.257960842602"/>
    <n v="2"/>
    <n v="80201.257960842602"/>
    <n v="2"/>
    <n v="80201.257960842602"/>
    <n v="2"/>
    <n v="80201.257960842602"/>
    <n v="1"/>
    <n v="40100.628980421301"/>
    <n v="1"/>
    <n v="40100.628980421301"/>
    <n v="1"/>
    <n v="40100.628980421301"/>
    <n v="1"/>
    <n v="40100.628980421301"/>
    <n v="1"/>
    <n v="40100.628980421301"/>
    <n v="1"/>
    <n v="40100.628980421301"/>
    <n v="2"/>
    <n v="80201.257960842602"/>
    <n v="1"/>
    <n v="40100.628980421301"/>
    <n v="1"/>
    <n v="40100.628980421301"/>
    <n v="1"/>
    <n v="40100.628980421301"/>
    <n v="1"/>
    <n v="40100.628980421301"/>
    <n v="1"/>
    <n v="40100.628980421301"/>
    <n v="1"/>
    <n v="40100.628980421301"/>
    <n v="1"/>
    <n v="40100.628980421301"/>
  </r>
  <r>
    <x v="0"/>
    <s v="Escalera 1 (Arrendamiento)"/>
    <s v=" - Cuerpo plástico_x000a_- Altura mínima de mínimo dos paso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Escalera 2 (Arrendamiento)"/>
    <s v=" - Cuerpo Metálico_x000a_- Altura mínima de  mínimo dos pasos."/>
    <s v="Unidad"/>
    <n v="5"/>
    <n v="22934"/>
    <n v="9990"/>
    <n v="0"/>
    <n v="0.56440219761053456"/>
    <n v="9990"/>
    <n v="49950"/>
    <n v="1.0482180306467299"/>
    <n v="10471.698126160833"/>
    <n v="1"/>
    <n v="10471.698126160833"/>
    <n v="0"/>
    <n v="0"/>
    <n v="0"/>
    <n v="0"/>
    <n v="0"/>
    <n v="0"/>
    <n v="0"/>
    <n v="0"/>
    <n v="0"/>
    <n v="0"/>
    <n v="0"/>
    <n v="0"/>
    <n v="0"/>
    <n v="0"/>
    <n v="0"/>
    <n v="0"/>
    <n v="0"/>
    <n v="0"/>
    <n v="0"/>
    <n v="0"/>
    <n v="1"/>
    <n v="10471.698126160833"/>
    <n v="1"/>
    <n v="10471.698126160833"/>
    <n v="1"/>
    <n v="10471.698126160833"/>
    <n v="1"/>
    <n v="10471.698126160833"/>
    <n v="0"/>
    <n v="0"/>
    <n v="0"/>
    <n v="0"/>
    <n v="0"/>
    <n v="0"/>
    <n v="0"/>
    <n v="0"/>
    <n v="0"/>
    <n v="0"/>
    <n v="0"/>
    <n v="0"/>
    <n v="0"/>
    <n v="0"/>
    <n v="0"/>
    <n v="0"/>
    <n v="0"/>
    <n v="0"/>
    <n v="0"/>
    <n v="0"/>
  </r>
  <r>
    <x v="0"/>
    <s v="Escalera 3 (Arrendamiento)"/>
    <s v=" - Cuerpo Metálico_x000a_- Altura mínima de mínimo cuatro paso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Escalera 4 (Arrendamiento)"/>
    <s v=" - Cuerpo Metálico_x000a_- Altura mínima de mínimo seis pasos. "/>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Escalera de tipo industrial (Arrendamiento)"/>
    <s v="Cuerpo en aluminio, tipo tijera_x000a_- Altura mínima de 5 escalones_x000a_- Con capacidad de resistencia a una carga concentrada en cualquier punto del escalón de 127 kg_x000a_- Con tapones de caucho antideslizantes"/>
    <s v="Unidad"/>
    <n v="19"/>
    <n v="47340"/>
    <n v="13676"/>
    <n v="0"/>
    <n v="0.71111111111111114"/>
    <n v="13676"/>
    <n v="259844"/>
    <n v="1.0482180306467299"/>
    <n v="14335.429787124678"/>
    <n v="2"/>
    <n v="28670.859574249356"/>
    <n v="0"/>
    <n v="0"/>
    <n v="1"/>
    <n v="14335.429787124678"/>
    <n v="0"/>
    <n v="0"/>
    <n v="1"/>
    <n v="14335.429787124678"/>
    <n v="1"/>
    <n v="14335.429787124678"/>
    <n v="1"/>
    <n v="14335.429787124678"/>
    <n v="1"/>
    <n v="14335.429787124678"/>
    <n v="1"/>
    <n v="14335.429787124678"/>
    <n v="1"/>
    <n v="14335.429787124678"/>
    <n v="1"/>
    <n v="14335.429787124678"/>
    <n v="0"/>
    <n v="0"/>
    <n v="0"/>
    <n v="0"/>
    <n v="0"/>
    <n v="0"/>
    <n v="0"/>
    <n v="0"/>
    <n v="1"/>
    <n v="14335.429787124678"/>
    <n v="1"/>
    <n v="14335.429787124678"/>
    <n v="1"/>
    <n v="14335.429787124678"/>
    <n v="1"/>
    <n v="14335.429787124678"/>
    <n v="1"/>
    <n v="14335.429787124678"/>
    <n v="1"/>
    <n v="14335.429787124678"/>
    <n v="1"/>
    <n v="14335.429787124678"/>
    <n v="1"/>
    <n v="14335.429787124678"/>
    <n v="1"/>
    <n v="14335.429787124678"/>
    <n v="0"/>
    <n v="0"/>
  </r>
  <r>
    <x v="0"/>
    <s v="Mangueras 1 (Arrendamiento)"/>
    <s v=" - Longitud mínima de 20 metros_x000a_ - Elaborada en PVC_x000a_ - Con terminales roscadas en ambos extremos_x000a_ - Incluye accesorios: acoples y pistola "/>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Mangueras 2 (Arrendamiento)"/>
    <s v="- Longitud mínima de 30 metros_x000a_- Elaborada en PVC_x000a_- Con terminales roscadas en ambos extremos_x000a_- Incluye accesorios: acoples y pistola"/>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Mangueras 3 (Arrendamiento)"/>
    <s v="- Longitud mínima de 50 metros_x000a_- Elaborada en PVC_x000a_- Con terminales roscadas en ambos extremos_x000a_- Incluye accesorios: acoples y pistola"/>
    <s v="Unidad"/>
    <n v="29"/>
    <n v="26931"/>
    <n v="6254"/>
    <n v="0"/>
    <n v="0.76777691136608373"/>
    <n v="6254"/>
    <n v="181366"/>
    <n v="1.0482180306467299"/>
    <n v="6555.5555636646486"/>
    <n v="5"/>
    <n v="32777.777818323244"/>
    <n v="2"/>
    <n v="13111.111127329297"/>
    <n v="1"/>
    <n v="6555.5555636646486"/>
    <n v="0"/>
    <n v="0"/>
    <n v="1"/>
    <n v="6555.5555636646486"/>
    <n v="1"/>
    <n v="6555.5555636646486"/>
    <n v="1"/>
    <n v="6555.5555636646486"/>
    <n v="1"/>
    <n v="6555.5555636646486"/>
    <n v="1"/>
    <n v="6555.5555636646486"/>
    <n v="1"/>
    <n v="6555.5555636646486"/>
    <n v="1"/>
    <n v="6555.5555636646486"/>
    <n v="1"/>
    <n v="6555.5555636646486"/>
    <n v="1"/>
    <n v="6555.5555636646486"/>
    <n v="1"/>
    <n v="6555.5555636646486"/>
    <n v="1"/>
    <n v="6555.5555636646486"/>
    <n v="1"/>
    <n v="6555.5555636646486"/>
    <n v="1"/>
    <n v="6555.5555636646486"/>
    <n v="1"/>
    <n v="6555.5555636646486"/>
    <n v="1"/>
    <n v="6555.5555636646486"/>
    <n v="1"/>
    <n v="6555.5555636646486"/>
    <n v="1"/>
    <n v="6555.5555636646486"/>
    <n v="1"/>
    <n v="6555.5555636646486"/>
    <n v="1"/>
    <n v="6555.5555636646486"/>
    <n v="1"/>
    <n v="6555.5555636646486"/>
    <n v="1"/>
    <n v="6555.5555636646486"/>
  </r>
  <r>
    <x v="0"/>
    <s v="Señales peatonales de prevención y atención 1 (Arrendamiento)"/>
    <s v="- Elaborado en plástico_x000a_- Tipo tijera, plegable_x000a_- Tamaño mínimo de 25 cm de ancho por 60 cm de alto por 22 cm de largo._x000a_- Impresión en las dos caras con las palabras &quot;Cerrado&quot; o &quot;Área cerrada&quot; o &quot;No pasar&quot;._x000a_- Color amarillo"/>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Señales peatonales de prevención y atención 2 (Arrendamiento)"/>
    <s v="- Elaborado en plástico_x000a_- Tipo tijera, plegable_x000a_- Tamaño mínimo de 25 cm de ancho por 60 cm de alto por 22 cm de largo._x000a_- Impresión en las dos caras con las palabras &quot;Cuidado&quot;._x000a_- Color amarillo_x000a_- Acordes con la reglamentación establecida por la NTC 1461"/>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Señales peatonales de prevención y atención 3 (Arrendamiento)"/>
    <s v="- Elaborado en plástico_x000a_- Tipo tijera, plegable_x000a_- Tamaño mínimo de 25 cm de ancho por 60 cm de alto por 22 cm de largo._x000a_- Impresión en las dos caras con las palabras &quot;Piso húmedo o &quot;Piso mojado&quot;&quot;._x000a_- Color amarillo_x000a_- Acordes con la reglamentación establecida por la NTC 1461"/>
    <s v="Unidad"/>
    <n v="84"/>
    <n v="9468"/>
    <n v="2398"/>
    <n v="0"/>
    <n v="0.74672581326573728"/>
    <n v="2398"/>
    <n v="201432"/>
    <n v="1.0482180306467299"/>
    <n v="2513.6268374908582"/>
    <n v="40"/>
    <n v="100545.07349963432"/>
    <n v="0"/>
    <n v="0"/>
    <n v="2"/>
    <n v="5027.2536749817164"/>
    <n v="0"/>
    <n v="0"/>
    <n v="2"/>
    <n v="5027.2536749817164"/>
    <n v="2"/>
    <n v="5027.2536749817164"/>
    <n v="2"/>
    <n v="5027.2536749817164"/>
    <n v="2"/>
    <n v="5027.2536749817164"/>
    <n v="2"/>
    <n v="5027.2536749817164"/>
    <n v="2"/>
    <n v="5027.2536749817164"/>
    <n v="2"/>
    <n v="5027.2536749817164"/>
    <n v="2"/>
    <n v="5027.2536749817164"/>
    <n v="2"/>
    <n v="5027.2536749817164"/>
    <n v="2"/>
    <n v="5027.2536749817164"/>
    <n v="2"/>
    <n v="5027.2536749817164"/>
    <n v="2"/>
    <n v="5027.2536749817164"/>
    <n v="2"/>
    <n v="5027.2536749817164"/>
    <n v="2"/>
    <n v="5027.2536749817164"/>
    <n v="2"/>
    <n v="5027.2536749817164"/>
    <n v="2"/>
    <n v="5027.2536749817164"/>
    <n v="2"/>
    <n v="5027.2536749817164"/>
    <n v="2"/>
    <n v="5027.2536749817164"/>
    <n v="2"/>
    <n v="5027.2536749817164"/>
    <n v="2"/>
    <n v="5027.2536749817164"/>
    <n v="2"/>
    <n v="5027.2536749817164"/>
  </r>
  <r>
    <x v="0"/>
    <s v="Dispensador para ambientador (Arrendamiento)"/>
    <s v=" - Elaborado en plástico ABS blanco_x000a_ - Con dispersión programable de líquido ambientador_x000a_ - Capacidad mínima de 250 ml_x000a_- Incluye los elementos necesarios para realizar la instalación en pared_x000a_-Incluye el costo de instalación"/>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Dispensador goteo por gravedad y recarga (Arrendamiento)"/>
    <s v="- Elaborado en PVC blanco_x000a_- Goteo programable para desodorizar sanitarios y orinales_x000a_- Incluye manguera plástica de goteo_x000a_- Incluye los elementos necesarios para realizar la instalación en pared"/>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Dispensador de agua (Arrendamiento)"/>
    <s v="- Dispensador de agua fría y caliente_x000a_- Sistema de filtración multinivel_x000a_- Uso de gas refrigerante seguro para la capa de ozono_x000a__x000a_"/>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Dispensador de agua con botellón (Arrendamiento)"/>
    <s v="- Dispensador de agua fría y caliente_x000a_- Uso de gas refrigerante seguro para la capa de ozono_x000a_"/>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Greca para tintos 1 (Arrendamiento)"/>
    <s v="- Eléctrica de 110 v_x000a_- Cuerpo elaborada en lámina de acero inoxidable de calibre 24 como mínimo_x000a_- Resistencias elaboradas en cobre_x000a_- Terminales elaboradas en cobre remplazables con soldadura_x000a_- Mínimo dos servicios_x000a_- Con su respectivo filtro y aro_x000a_ - Con capacidad para 30 tinto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Greca para tintos 2 (Arrendamiento)"/>
    <s v="- Eléctrica de 110 v_x000a_- Cuerpo elaborada en lámina de acero inoxidable de calibre 24 como mínimo, grado alimento_x000a_- Resistencias elaboradas en cobre_x000a_- Terminales elaboradas en cobre remplazables sin soldadura_x000a_- Mínimo 2 servicios_x000a_ -Con su respectivo filtro y aro_x000a_- Con capacidad para 60 tinto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Greca para tintos 3 (Arrendamiento)"/>
    <s v="- Eléctrica de 110 v_x000a_- Cuerpo elaborada en lámina de acero inoxidable de calibre 24 como mínimo, grado alimento_x000a_- Resistencias elaboradas en cobre_x000a_- Terminales elaboradas en cobre remplazables sin soldadura_x000a_- Mínimo dos servicios_x000a_ -Con su respectivo filtro y aro_x000a_ - Con capacidad para 120 tintos"/>
    <s v="Unidad"/>
    <n v="61"/>
    <n v="70063"/>
    <n v="34243"/>
    <n v="0"/>
    <n v="0.51125415697301002"/>
    <n v="34243"/>
    <n v="2088823"/>
    <n v="1.0482180306467299"/>
    <n v="35894.130023435973"/>
    <n v="28"/>
    <n v="1005035.6406562072"/>
    <n v="0"/>
    <n v="0"/>
    <n v="1"/>
    <n v="35894.130023435973"/>
    <n v="0"/>
    <n v="0"/>
    <n v="2"/>
    <n v="71788.260046871947"/>
    <n v="2"/>
    <n v="71788.260046871947"/>
    <n v="2"/>
    <n v="71788.260046871947"/>
    <n v="2"/>
    <n v="71788.260046871947"/>
    <n v="2"/>
    <n v="71788.260046871947"/>
    <n v="4"/>
    <n v="143576.52009374389"/>
    <n v="2"/>
    <n v="71788.260046871947"/>
    <n v="0"/>
    <n v="0"/>
    <n v="1"/>
    <n v="35894.130023435973"/>
    <n v="2"/>
    <n v="71788.260046871947"/>
    <n v="1"/>
    <n v="35894.130023435973"/>
    <n v="2"/>
    <n v="71788.260046871947"/>
    <n v="1"/>
    <n v="35894.130023435973"/>
    <n v="2"/>
    <n v="71788.260046871947"/>
    <n v="1"/>
    <n v="35894.130023435973"/>
    <n v="1"/>
    <n v="35894.130023435973"/>
    <n v="1"/>
    <n v="35894.130023435973"/>
    <n v="1"/>
    <n v="35894.130023435973"/>
    <n v="1"/>
    <n v="35894.130023435973"/>
    <n v="1"/>
    <n v="35894.130023435973"/>
    <n v="1"/>
    <n v="35894.130023435973"/>
  </r>
  <r>
    <x v="0"/>
    <s v="Horno microondas (Arrendamiento)"/>
    <s v="- Potencia mínima de 900 w_x000a_- Tamaño mínimo de 30 cm de ancho por 25 cm de alto por 35 cm de profundidad._x000a_- Con bandera giratoria de cristal templado_x000a_- Con programas automático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Horno microondas de tipo industrial (Arrendamiento)"/>
    <s v="- Potencia mínima de 1000 w_x000a_- Tamaño mínimo de 30 cm de ancho por 30 cm de alto por 40 cm de profundidad._x000a_- Descongelamiento automático_x000a_- Con programas automáticos"/>
    <s v="Unidad"/>
    <n v="75"/>
    <n v="141494"/>
    <n v="44647"/>
    <n v="0"/>
    <n v="0.68446011845025234"/>
    <n v="44647"/>
    <n v="3348525"/>
    <n v="1.0482180306467299"/>
    <n v="46799.790414284551"/>
    <n v="22"/>
    <n v="1029595.3891142601"/>
    <n v="0"/>
    <n v="0"/>
    <n v="5"/>
    <n v="233998.95207142277"/>
    <n v="0"/>
    <n v="0"/>
    <n v="8"/>
    <n v="374398.32331427641"/>
    <n v="3"/>
    <n v="140399.37124285364"/>
    <n v="3"/>
    <n v="140399.37124285364"/>
    <n v="3"/>
    <n v="140399.37124285364"/>
    <n v="3"/>
    <n v="140399.37124285364"/>
    <n v="4"/>
    <n v="187199.1616571382"/>
    <n v="3"/>
    <n v="140399.37124285364"/>
    <n v="2"/>
    <n v="93599.580828569102"/>
    <n v="2"/>
    <n v="93599.580828569102"/>
    <n v="1"/>
    <n v="46799.790414284551"/>
    <n v="1"/>
    <n v="46799.790414284551"/>
    <n v="1"/>
    <n v="46799.790414284551"/>
    <n v="2"/>
    <n v="93599.580828569102"/>
    <n v="2"/>
    <n v="93599.580828569102"/>
    <n v="1"/>
    <n v="46799.790414284551"/>
    <n v="2"/>
    <n v="93599.580828569102"/>
    <n v="1"/>
    <n v="46799.790414284551"/>
    <n v="2"/>
    <n v="93599.580828569102"/>
    <n v="2"/>
    <n v="93599.580828569102"/>
    <n v="1"/>
    <n v="46799.790414284551"/>
    <n v="1"/>
    <n v="46799.790414284551"/>
  </r>
  <r>
    <x v="0"/>
    <s v="Estufa 1 (Arrendamiento)"/>
    <s v="- De dos puestos_x000a_- Lámina esmaltada_x000a_- Eléctrica_x000a_- Con perilla para graduar mínimo 3 niveles de calor"/>
    <s v="Unidad"/>
    <n v="20"/>
    <n v="25669"/>
    <n v="7048"/>
    <n v="1"/>
    <n v="1"/>
    <n v="0"/>
    <n v="0"/>
    <n v="1.0482180306467299"/>
    <n v="0"/>
    <n v="16"/>
    <n v="0"/>
    <n v="0"/>
    <n v="0"/>
    <n v="2"/>
    <n v="0"/>
    <n v="0"/>
    <n v="0"/>
    <n v="0"/>
    <n v="0"/>
    <n v="0"/>
    <n v="0"/>
    <n v="0"/>
    <n v="0"/>
    <n v="0"/>
    <n v="0"/>
    <n v="0"/>
    <n v="0"/>
    <n v="0"/>
    <n v="0"/>
    <n v="0"/>
    <n v="0"/>
    <n v="0"/>
    <n v="0"/>
    <n v="0"/>
    <n v="0"/>
    <n v="0"/>
    <n v="0"/>
    <n v="0"/>
    <n v="0"/>
    <n v="0"/>
    <n v="0"/>
    <n v="0"/>
    <n v="0"/>
    <n v="0"/>
    <n v="0"/>
    <n v="0"/>
    <n v="0"/>
    <n v="0"/>
    <n v="0"/>
    <n v="1"/>
    <n v="0"/>
    <n v="0"/>
    <n v="0"/>
    <n v="0"/>
    <n v="0"/>
    <n v="1"/>
    <n v="0"/>
    <n v="0"/>
    <n v="0"/>
  </r>
  <r>
    <x v="0"/>
    <s v="Estufa 2 (Arrendamiento)"/>
    <s v="- De dos puestos_x000a_- Lámina esmaltada- A gas_x000a_- Con perilla y quemador para graduar la llama_x000a_- Con parrilla"/>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Extensión eléctrica 1 (Arrendamiento)"/>
    <s v="- De mínimo 25 metros de longitud _x000a_- Tipo industrial_x000a_- Recubierta en plástico PVC_x000a_- Con clavijas_x000a_- Calibre 12"/>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Extensión eléctrica 2 (Arrendamiento)"/>
    <s v="- De mínimo 30 metros de longitud_x000a_- Recubierta en plástico PVC_x000a_- Con clavijas_x000a_- Tipo industrial_x000a_- Calibre 12"/>
    <s v="Unidad"/>
    <n v="23"/>
    <n v="62068"/>
    <n v="5293"/>
    <n v="0"/>
    <n v="0.91472256235096994"/>
    <n v="5293"/>
    <n v="121739"/>
    <n v="1.0482180306467299"/>
    <n v="5548.2180362131412"/>
    <n v="5"/>
    <n v="27741.090181065705"/>
    <n v="0"/>
    <n v="0"/>
    <n v="1"/>
    <n v="5548.2180362131412"/>
    <n v="0"/>
    <n v="0"/>
    <n v="1"/>
    <n v="5548.2180362131412"/>
    <n v="1"/>
    <n v="5548.2180362131412"/>
    <n v="1"/>
    <n v="5548.2180362131412"/>
    <n v="1"/>
    <n v="5548.2180362131412"/>
    <n v="1"/>
    <n v="5548.2180362131412"/>
    <n v="1"/>
    <n v="5548.2180362131412"/>
    <n v="1"/>
    <n v="5548.2180362131412"/>
    <n v="0"/>
    <n v="0"/>
    <n v="0"/>
    <n v="0"/>
    <n v="0"/>
    <n v="0"/>
    <n v="0"/>
    <n v="0"/>
    <n v="1"/>
    <n v="5548.2180362131412"/>
    <n v="1"/>
    <n v="5548.2180362131412"/>
    <n v="1"/>
    <n v="5548.2180362131412"/>
    <n v="1"/>
    <n v="5548.2180362131412"/>
    <n v="1"/>
    <n v="5548.2180362131412"/>
    <n v="1"/>
    <n v="5548.2180362131412"/>
    <n v="1"/>
    <n v="5548.2180362131412"/>
    <n v="1"/>
    <n v="5548.2180362131412"/>
    <n v="1"/>
    <n v="5548.2180362131412"/>
    <n v="1"/>
    <n v="5548.2180362131412"/>
  </r>
  <r>
    <x v="0"/>
    <s v="Aspiradora 1 (Arrendamiento)"/>
    <s v="- De uso industrial para aspirado en seco y húmedo_x000a_- Motor con potencia 1200 w y 1400 w_x000a_- Capacidad entre 15 y 20 litros_x000a_- Cable de potencia con longitud mínima de 5m_x000a_- Accesorios mínimos: manguera puntera, 2 tubos para extensión, cepillos para tapizado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Aspiradora 2 (Arrendamiento)"/>
    <s v="- De uso industrial para aspirado en seco y húmedo_x000a_- Motor con potencia entre 1200 w y 1400 w_x000a_- Capacidad entre 45 y 55 litros_x000a_- Cable de potencia con longitud mínima de 5m_x000a_- Accesorios mínimos: manguera puntera, 2 tubos para extensión, cepillos para tapizados"/>
    <s v="Unidad"/>
    <n v="19"/>
    <n v="141494"/>
    <n v="41484"/>
    <n v="0"/>
    <n v="0.70681442322642662"/>
    <n v="41484"/>
    <n v="788196"/>
    <n v="1.0482180306467299"/>
    <n v="43484.276783348942"/>
    <n v="8"/>
    <n v="347874.21426679153"/>
    <n v="0"/>
    <n v="0"/>
    <n v="1"/>
    <n v="43484.276783348942"/>
    <n v="0"/>
    <n v="0"/>
    <n v="1"/>
    <n v="43484.276783348942"/>
    <n v="1"/>
    <n v="43484.276783348942"/>
    <n v="1"/>
    <n v="43484.276783348942"/>
    <n v="1"/>
    <n v="43484.276783348942"/>
    <n v="1"/>
    <n v="43484.276783348942"/>
    <n v="1"/>
    <n v="43484.276783348942"/>
    <n v="1"/>
    <n v="43484.276783348942"/>
    <n v="1"/>
    <n v="43484.276783348942"/>
    <n v="0"/>
    <n v="0"/>
    <n v="0"/>
    <n v="0"/>
    <n v="0"/>
    <n v="0"/>
    <n v="1"/>
    <n v="43484.276783348942"/>
    <n v="0"/>
    <n v="0"/>
    <n v="1"/>
    <n v="43484.276783348942"/>
    <n v="0"/>
    <n v="0"/>
    <n v="0"/>
    <n v="0"/>
    <n v="0"/>
    <n v="0"/>
    <n v="0"/>
    <n v="0"/>
    <n v="0"/>
    <n v="0"/>
    <n v="0"/>
    <n v="0"/>
    <n v="0"/>
    <n v="0"/>
  </r>
  <r>
    <x v="0"/>
    <s v="Lavabrilladora de pisos 1 (Arrendamiento)"/>
    <s v="- De uso industrial_x000a_- Motores con potencia mínima de 1,5 hp y velocidad mínima de 175 rpm._x000a_- Con manijas dobles_x000a_- Con interruptor de apagado de seguridad_x000a_- Diámetro mínimo de 16&quot;_x000a_- Cable de potencia con longitud mínima de 8m_x000a_- Accesorios mínimos portapad, cepillo suave y duro"/>
    <s v="Unidad "/>
    <n v="20"/>
    <n v="162008"/>
    <n v="78900"/>
    <n v="0"/>
    <n v="0.51298701298701299"/>
    <n v="78900"/>
    <n v="1578000"/>
    <n v="1.0482180306467299"/>
    <n v="82704.402618026987"/>
    <n v="3"/>
    <n v="248113.20785408095"/>
    <n v="0"/>
    <n v="0"/>
    <n v="1"/>
    <n v="82704.402618026987"/>
    <n v="0"/>
    <n v="0"/>
    <n v="1"/>
    <n v="82704.402618026987"/>
    <n v="1"/>
    <n v="82704.402618026987"/>
    <n v="1"/>
    <n v="82704.402618026987"/>
    <n v="1"/>
    <n v="82704.402618026987"/>
    <n v="1"/>
    <n v="82704.402618026987"/>
    <n v="1"/>
    <n v="82704.402618026987"/>
    <n v="1"/>
    <n v="82704.402618026987"/>
    <n v="0"/>
    <n v="0"/>
    <n v="0"/>
    <n v="0"/>
    <n v="0"/>
    <n v="0"/>
    <n v="0"/>
    <n v="0"/>
    <n v="1"/>
    <n v="82704.402618026987"/>
    <n v="0"/>
    <n v="0"/>
    <n v="1"/>
    <n v="82704.402618026987"/>
    <n v="1"/>
    <n v="82704.402618026987"/>
    <n v="1"/>
    <n v="82704.402618026987"/>
    <n v="1"/>
    <n v="82704.402618026987"/>
    <n v="1"/>
    <n v="82704.402618026987"/>
    <n v="1"/>
    <n v="82704.402618026987"/>
    <n v="1"/>
    <n v="82704.402618026987"/>
    <n v="1"/>
    <n v="82704.402618026987"/>
  </r>
  <r>
    <x v="0"/>
    <s v="Lavabrilladora de pisos 2 (Arrendamiento)"/>
    <s v="- De uso industrial_x000a_- Motores con potencia mínima de 1,5 hp y velocidad mínima de 175 rpm._x000a_- Con manijas dobles_x000a_- Con interruptor de apagado de seguridad_x000a_- Diámetro mínimo de 20&quot;_x000a_- Cable de potencia con longitud mínima de 8m_x000a_- Accesorios mínimos portapad, cepillo suave y duro"/>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Brilladora de alta revolución (Arrendamiento)"/>
    <s v="- De uso industrial_x000a_- Motores con potencia mínima de 1,5 hp y velocidad mínima de 1500 rpm._x000a_- Con manijas dobles_x000a_- Con interruptor de apagado de seguridad_x000a_- Diámetro mínimo de 20&quot;_x000a_- Cable de potencia con longitud mínima de 8m_x000a_- Accesorios mínimos - portapad"/>
    <s v="Unidad"/>
    <n v="3"/>
    <n v="177788"/>
    <n v="98152"/>
    <n v="0"/>
    <n v="0.44792674421220779"/>
    <n v="98152"/>
    <n v="294456"/>
    <n v="1.0482180306467299"/>
    <n v="102884.69614403784"/>
    <n v="3"/>
    <n v="308654.08843211352"/>
    <n v="0"/>
    <n v="0"/>
    <n v="0"/>
    <n v="0"/>
    <n v="0"/>
    <n v="0"/>
    <n v="0"/>
    <n v="0"/>
    <n v="0"/>
    <n v="0"/>
    <n v="0"/>
    <n v="0"/>
    <n v="0"/>
    <n v="0"/>
    <n v="0"/>
    <n v="0"/>
    <n v="0"/>
    <n v="0"/>
    <n v="0"/>
    <n v="0"/>
    <n v="0"/>
    <n v="0"/>
    <n v="0"/>
    <n v="0"/>
    <n v="0"/>
    <n v="0"/>
    <n v="0"/>
    <n v="0"/>
    <n v="0"/>
    <n v="0"/>
    <n v="0"/>
    <n v="0"/>
    <n v="0"/>
    <n v="0"/>
    <n v="0"/>
    <n v="0"/>
    <n v="0"/>
    <n v="0"/>
    <n v="0"/>
    <n v="0"/>
    <n v="0"/>
    <n v="0"/>
    <n v="0"/>
    <n v="0"/>
    <n v="0"/>
    <n v="0"/>
    <n v="0"/>
    <n v="0"/>
  </r>
  <r>
    <x v="0"/>
    <s v="Lavadora de alfombras y tapetes 1 (Arrendamiento)"/>
    <s v=" - Motor con potencia de mínimo 1100 w y velocidad mínima de 175 revoluciones por minuto._x000a_- Capacidad mínima de 5 litros_x000a_- Cable de potencia con longitud mínima de 8m_x000a_- Para lavar en seco o a vapor_x000a_- Diámetro mínimo de 16&quot;"/>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Lavadora de alfombras y tapetes 2 (Arrendamiento)"/>
    <s v=" - Motor con potencia de mínimo 1100 w y velocidad mínima de 175 revoluciones por minuto._x000a_- Capacidad mínima de 5 litros_x000a_- Cable de potencia con longitud mínima de 8m_x000a_- Para lavar en seco o a vapor_x000a_- Diámetro mínimo de 20&quot;"/>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Hidrolavadora Industrial (Arrendamiento)"/>
    <s v=" - Motor eléctrico y potencia de mínimo 1.5 Kw - 1.450 RPM y entre 2.5 HP y 3.5 HP._x000a_ - Presión de salida de agua entre 900 psi y 1900 psi._x000a_ - Con ruedas"/>
    <s v="Unidad"/>
    <n v="13"/>
    <n v="155170"/>
    <n v="52600"/>
    <n v="0"/>
    <n v="0.66101694915254239"/>
    <n v="52600"/>
    <n v="683800"/>
    <n v="1.0482180306467299"/>
    <n v="55136.268412017991"/>
    <n v="1"/>
    <n v="55136.268412017991"/>
    <n v="0"/>
    <n v="0"/>
    <n v="1"/>
    <n v="55136.268412017991"/>
    <n v="0"/>
    <n v="0"/>
    <n v="1"/>
    <n v="55136.268412017991"/>
    <n v="1"/>
    <n v="55136.268412017991"/>
    <n v="1"/>
    <n v="55136.268412017991"/>
    <n v="1"/>
    <n v="55136.268412017991"/>
    <n v="1"/>
    <n v="55136.268412017991"/>
    <n v="1"/>
    <n v="55136.268412017991"/>
    <n v="1"/>
    <n v="55136.268412017991"/>
    <n v="0"/>
    <n v="0"/>
    <n v="1"/>
    <n v="55136.268412017991"/>
    <n v="1"/>
    <n v="55136.268412017991"/>
    <n v="0"/>
    <n v="0"/>
    <n v="0"/>
    <n v="0"/>
    <n v="1"/>
    <n v="55136.268412017991"/>
    <n v="0"/>
    <n v="0"/>
    <n v="0"/>
    <n v="0"/>
    <n v="0"/>
    <n v="0"/>
    <n v="0"/>
    <n v="0"/>
    <n v="0"/>
    <n v="0"/>
    <n v="0"/>
    <n v="0"/>
    <n v="0"/>
    <n v="0"/>
    <n v="1"/>
    <n v="55136.268412017991"/>
  </r>
  <r>
    <x v="0"/>
    <s v="Sopladora de hojas (Arrendamiento)"/>
    <s v=" - Potenciado por motor a gasolina o eléctrico inalámbrico_x000a_ - Caudal mínimo de 380 cfm / 645m3/h_x000a_ - Autonomía mínima de 30 minutos_x000a_ - Intensidad máxima de sonido de 100dB_x000a_ - Incluye combustible para su funcionamiento (Máximo 3 galones)"/>
    <s v="Unidad"/>
    <n v="1"/>
    <n v="128344"/>
    <n v="25292"/>
    <n v="0"/>
    <n v="0.80293585987658167"/>
    <n v="25292"/>
    <n v="25292"/>
    <n v="1.0482180306467299"/>
    <n v="26511.530431117091"/>
    <n v="1"/>
    <n v="26511.530431117091"/>
    <n v="0"/>
    <n v="0"/>
    <n v="0"/>
    <n v="0"/>
    <n v="0"/>
    <n v="0"/>
    <n v="0"/>
    <n v="0"/>
    <n v="0"/>
    <n v="0"/>
    <n v="0"/>
    <n v="0"/>
    <n v="0"/>
    <n v="0"/>
    <n v="0"/>
    <n v="0"/>
    <n v="0"/>
    <n v="0"/>
    <n v="0"/>
    <n v="0"/>
    <n v="0"/>
    <n v="0"/>
    <n v="0"/>
    <n v="0"/>
    <n v="0"/>
    <n v="0"/>
    <n v="0"/>
    <n v="0"/>
    <n v="0"/>
    <n v="0"/>
    <n v="0"/>
    <n v="0"/>
    <n v="0"/>
    <n v="0"/>
    <n v="0"/>
    <n v="0"/>
    <n v="0"/>
    <n v="0"/>
    <n v="0"/>
    <n v="0"/>
    <n v="0"/>
    <n v="0"/>
    <n v="0"/>
    <n v="0"/>
    <n v="0"/>
    <n v="0"/>
    <n v="0"/>
    <n v="0"/>
  </r>
  <r>
    <x v="0"/>
    <s v="Sonda para inodoro (Arrendamiento)"/>
    <s v="-Sonda de mínimo 3''_x000a_-Cubierta de vinilo para proteger la porcelana._x000a_- Cable de 1/2&quot; (12,7 mm) con núcleo interno recubierto por compresión, resistente al retorcimiento._x000a_-Mangos grandes y de diseño ergonómico._x000a_-Funcional en inodoros ahorradores de agua_x000a_-Peso entre 1,9 kg y 2,5 kg"/>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Girador Manual (Arrendamiento)"/>
    <s v="-Para destapar desagües entre 1/2&quot; a 1 1/2&quot;._x000a_-Collar antideslizante que agarra y suelta el cable_x000a_-Cable de núcleo hueco de mpinimo 5/16&quot; × 25 pies (7,6 m) con barrena de cabeza de bulbo._x000a_-Tambor rotativo de plástico moldeado_x000a_-Diseño de tambor abierto que permite el acceso al cable"/>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Sonda para fregaderos (Arrendamiento)"/>
    <s v="Sonda Eléctrica para desagües de 3/4” (20 mm) a 2-1/2” (64 mm)_x000a_-El equipo propulsor de velocidad variable gira el cable a 0-600 RPM._x000a_-Capacidad del tambor: 50 pies (15 m) de 5⁄16&quot; (8 mm) o 35 pies (11 m) de 3⁄8&quot; (10 mm)._x000a_-El núcleo interior revestido de vinilo impide que se oxide por contacto con el resorte."/>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r>
    <x v="0"/>
    <s v="Cortadora de cesped  (Arrendamiento)"/>
    <s v="-Cuenta con una cuchilla de 32 a 38 cm._x000a_-Chasis de acero con recolector o salida lateral._x000a_-Ruedas de 135 mm_x000a_-Con  potencia entre 5 hp a 25 hp_x000a_-Ancho de corte de 18 a 183 cm._x000a_-Peso entre 10 kg y 13,5 kg_x000a_-Tiene manilla de seguridad_x000a_-Incluye combustible para su funcionamiento (Máximo 3 galones)"/>
    <s v="Unidad"/>
    <n v="1"/>
    <n v="195672"/>
    <n v="45871"/>
    <n v="0"/>
    <n v="0.76557197759515927"/>
    <n v="45871"/>
    <n v="45871"/>
    <n v="1.0482180306467299"/>
    <n v="48082.809283796145"/>
    <n v="0"/>
    <n v="0"/>
    <n v="0"/>
    <n v="0"/>
    <n v="0"/>
    <n v="0"/>
    <n v="0"/>
    <n v="0"/>
    <n v="0"/>
    <n v="0"/>
    <n v="0"/>
    <n v="0"/>
    <n v="0"/>
    <n v="0"/>
    <n v="0"/>
    <n v="0"/>
    <n v="0"/>
    <n v="0"/>
    <n v="0"/>
    <n v="0"/>
    <n v="0"/>
    <n v="0"/>
    <n v="0"/>
    <n v="0"/>
    <n v="0"/>
    <n v="0"/>
    <n v="0"/>
    <n v="0"/>
    <n v="0"/>
    <n v="0"/>
    <n v="0"/>
    <n v="0"/>
    <n v="0"/>
    <n v="0"/>
    <n v="1"/>
    <n v="48082.809283796145"/>
    <n v="0"/>
    <n v="0"/>
    <n v="0"/>
    <n v="0"/>
    <n v="0"/>
    <n v="0"/>
    <n v="0"/>
    <n v="0"/>
    <n v="0"/>
    <n v="0"/>
    <n v="0"/>
    <n v="0"/>
    <n v="0"/>
    <n v="0"/>
  </r>
  <r>
    <x v="0"/>
    <s v="Guadañas (Arrendamiento)"/>
    <s v=" -Guadaña de Eje Rígido_x000a_ - Viene cilindrada con apróximadamente 30 a 51,6 cm3._x000a_-Peso promedio entre 6,5 Kg y 7,7 Kg._x000a_-Cuchilla de 80 puntas_x000a_-Capacidad del tanque de combustible entre 0,65 Lt y 1 Lt._x000a_-Cuenta con un sistema de arranque manual._x000a_-Cuenta con un sistema de ignición electrónico_x000a_ - Incluye el combustible para su funcioamiento (Máximo 3 galones)"/>
    <s v="Unidad"/>
    <n v="1"/>
    <n v="181996"/>
    <n v="64698"/>
    <n v="0"/>
    <n v="0.6445086705202312"/>
    <n v="64698"/>
    <n v="64698"/>
    <n v="1.0482180306467299"/>
    <n v="67817.610146782128"/>
    <n v="1"/>
    <n v="67817.610146782128"/>
    <n v="0"/>
    <n v="0"/>
    <n v="0"/>
    <n v="0"/>
    <n v="0"/>
    <n v="0"/>
    <n v="0"/>
    <n v="0"/>
    <n v="0"/>
    <n v="0"/>
    <n v="0"/>
    <n v="0"/>
    <n v="0"/>
    <n v="0"/>
    <n v="0"/>
    <n v="0"/>
    <n v="0"/>
    <n v="0"/>
    <n v="0"/>
    <n v="0"/>
    <n v="0"/>
    <n v="0"/>
    <n v="0"/>
    <n v="0"/>
    <n v="0"/>
    <n v="0"/>
    <n v="0"/>
    <n v="0"/>
    <n v="0"/>
    <n v="0"/>
    <n v="0"/>
    <n v="0"/>
    <n v="0"/>
    <n v="0"/>
    <n v="0"/>
    <n v="0"/>
    <n v="0"/>
    <n v="0"/>
    <n v="0"/>
    <n v="0"/>
    <n v="0"/>
    <n v="0"/>
    <n v="0"/>
    <n v="0"/>
    <n v="0"/>
    <n v="0"/>
    <n v="0"/>
    <n v="0"/>
  </r>
  <r>
    <x v="0"/>
    <s v="Motobombas (Arrendamiento)"/>
    <s v="-Motobomba eléctrica_x000a_-Fabricada en Hierro_x000a_-Cuenta con una potencia de 2 hp a 111 hp_x000a_-Velocidades desde 1800 RPM a 3450 RPM._x000a_-Peso promedio de 30 Kg._x000a_-Las medidas de succión por descarga van de 2 x 2 pulgadas a 12 x 12 pulgadas."/>
    <s v="Unidad"/>
    <n v="0"/>
    <n v="0"/>
    <n v="0"/>
    <n v="0"/>
    <n v="0"/>
    <n v="0"/>
    <n v="0"/>
    <n v="1.0482180306467299"/>
    <n v="0"/>
    <n v="0"/>
    <n v="0"/>
    <n v="0"/>
    <n v="0"/>
    <n v="0"/>
    <n v="0"/>
    <n v="0"/>
    <n v="0"/>
    <n v="0"/>
    <n v="0"/>
    <n v="0"/>
    <n v="0"/>
    <n v="0"/>
    <n v="0"/>
    <n v="0"/>
    <n v="0"/>
    <n v="0"/>
    <n v="0"/>
    <n v="0"/>
    <n v="0"/>
    <n v="0"/>
    <n v="0"/>
    <n v="0"/>
    <n v="0"/>
    <n v="0"/>
    <n v="0"/>
    <n v="0"/>
    <n v="0"/>
    <n v="0"/>
    <n v="0"/>
    <n v="0"/>
    <n v="0"/>
    <n v="0"/>
    <n v="0"/>
    <n v="0"/>
    <n v="0"/>
    <n v="0"/>
    <n v="0"/>
    <n v="0"/>
    <n v="0"/>
    <n v="0"/>
    <n v="0"/>
    <n v="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Dinámica3"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C35" firstHeaderRow="0" firstDataRow="1" firstDataCol="1"/>
  <pivotFields count="56">
    <pivotField axis="axisRow" showAll="0">
      <items count="34">
        <item x="6"/>
        <item x="31"/>
        <item x="5"/>
        <item x="27"/>
        <item x="4"/>
        <item x="26"/>
        <item x="16"/>
        <item x="12"/>
        <item x="8"/>
        <item x="24"/>
        <item x="23"/>
        <item x="21"/>
        <item x="29"/>
        <item x="28"/>
        <item x="14"/>
        <item x="9"/>
        <item x="7"/>
        <item x="17"/>
        <item x="10"/>
        <item x="25"/>
        <item x="22"/>
        <item x="30"/>
        <item x="0"/>
        <item x="3"/>
        <item x="13"/>
        <item x="11"/>
        <item x="32"/>
        <item x="15"/>
        <item x="19"/>
        <item x="20"/>
        <item x="1"/>
        <item x="18"/>
        <item x="2"/>
        <item t="default"/>
      </items>
    </pivotField>
    <pivotField showAll="0"/>
    <pivotField showAll="0"/>
    <pivotField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showAll="0"/>
    <pivotField numFmtId="44" showAll="0"/>
    <pivotField dataField="1" showAll="0"/>
    <pivotField dataField="1" numFmtId="44" showAll="0"/>
  </pivotFields>
  <rowFields count="1">
    <field x="0"/>
  </rowFields>
  <rowItems count="3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t="grand">
      <x/>
    </i>
  </rowItems>
  <colFields count="1">
    <field x="-2"/>
  </colFields>
  <colItems count="2">
    <i>
      <x/>
    </i>
    <i i="1">
      <x v="1"/>
    </i>
  </colItems>
  <dataFields count="2">
    <dataField name="Suma de Sede 25" fld="54" baseField="0" baseItem="0"/>
    <dataField name="Suma de TOTAL25" fld="55" baseField="0" baseItem="0" numFmtId="4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500-000001000000}" name="TablaDinámica1" cacheId="1"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1:Z3" firstHeaderRow="0" firstDataRow="1" firstDataCol="1"/>
  <pivotFields count="63">
    <pivotField axis="axisRow" showAll="0">
      <items count="2">
        <item x="0"/>
        <item t="default"/>
      </items>
    </pivotField>
    <pivotField showAll="0"/>
    <pivotField showAll="0"/>
    <pivotField showAll="0"/>
    <pivotField numFmtId="39" showAll="0"/>
    <pivotField numFmtId="44" showAll="0"/>
    <pivotField numFmtId="44" showAll="0"/>
    <pivotField numFmtId="165" showAll="0"/>
    <pivotField numFmtId="165" showAll="0"/>
    <pivotField numFmtId="44" showAll="0"/>
    <pivotField numFmtId="44" showAll="0"/>
    <pivotField showAll="0"/>
    <pivotField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 numFmtId="43" showAll="0"/>
    <pivotField dataField="1" numFmtId="44" showAll="0"/>
  </pivotFields>
  <rowFields count="1">
    <field x="0"/>
  </rowFields>
  <rowItems count="2">
    <i>
      <x/>
    </i>
    <i t="grand">
      <x/>
    </i>
  </rowItems>
  <colFields count="1">
    <field x="-2"/>
  </colFields>
  <colItems count="25">
    <i>
      <x/>
    </i>
    <i i="1">
      <x v="1"/>
    </i>
    <i i="2">
      <x v="2"/>
    </i>
    <i i="3">
      <x v="3"/>
    </i>
    <i i="4">
      <x v="4"/>
    </i>
    <i i="5">
      <x v="5"/>
    </i>
    <i i="6">
      <x v="6"/>
    </i>
    <i i="7">
      <x v="7"/>
    </i>
    <i i="8">
      <x v="8"/>
    </i>
    <i i="9">
      <x v="9"/>
    </i>
    <i i="10">
      <x v="10"/>
    </i>
    <i i="11">
      <x v="11"/>
    </i>
    <i i="12">
      <x v="12"/>
    </i>
    <i i="13">
      <x v="13"/>
    </i>
    <i i="14">
      <x v="14"/>
    </i>
    <i i="15">
      <x v="15"/>
    </i>
    <i i="16">
      <x v="16"/>
    </i>
    <i i="17">
      <x v="17"/>
    </i>
    <i i="18">
      <x v="18"/>
    </i>
    <i i="19">
      <x v="19"/>
    </i>
    <i i="20">
      <x v="20"/>
    </i>
    <i i="21">
      <x v="21"/>
    </i>
    <i i="22">
      <x v="22"/>
    </i>
    <i i="23">
      <x v="23"/>
    </i>
    <i i="24">
      <x v="24"/>
    </i>
  </colItems>
  <dataFields count="25">
    <dataField name="Suma de TOTAL 1" fld="14" baseField="0" baseItem="0" numFmtId="44"/>
    <dataField name="Suma de TOTAL 2" fld="16" baseField="0" baseItem="0" numFmtId="44"/>
    <dataField name="Suma de TOTAL 3" fld="18" baseField="0" baseItem="0" numFmtId="44"/>
    <dataField name="Suma de TOTAL 4" fld="20" baseField="0" baseItem="0" numFmtId="44"/>
    <dataField name="Suma de TOTAL 5" fld="22" baseField="0" baseItem="0" numFmtId="44"/>
    <dataField name="Suma de TOTAL 6" fld="24" baseField="0" baseItem="0" numFmtId="44"/>
    <dataField name="Suma de TOTAL 7" fld="26" baseField="0" baseItem="0" numFmtId="44"/>
    <dataField name="Suma de TOTAL 8" fld="28" baseField="0" baseItem="0" numFmtId="44"/>
    <dataField name="Suma de TOTAL 9" fld="30" baseField="0" baseItem="0" numFmtId="44"/>
    <dataField name="Suma de TOTAL 10" fld="32" baseField="0" baseItem="0" numFmtId="44"/>
    <dataField name="Suma de TOTAL 11" fld="34" baseField="0" baseItem="0" numFmtId="44"/>
    <dataField name="Suma de TOTAL 12" fld="36" baseField="0" baseItem="0" numFmtId="44"/>
    <dataField name="Suma de TOTAL 13" fld="38" baseField="0" baseItem="0" numFmtId="44"/>
    <dataField name="Suma de TOTAL 14" fld="40" baseField="0" baseItem="0" numFmtId="44"/>
    <dataField name="Suma de TOTAL 15" fld="42" baseField="0" baseItem="0" numFmtId="44"/>
    <dataField name="Suma de TOTAL 16" fld="44" baseField="0" baseItem="0" numFmtId="44"/>
    <dataField name="Suma de TOTAL 17" fld="46" baseField="0" baseItem="0" numFmtId="44"/>
    <dataField name="Suma de TOTAL 18" fld="48" baseField="0" baseItem="0" numFmtId="44"/>
    <dataField name="Suma de TOTAL 19" fld="50" baseField="0" baseItem="0" numFmtId="44"/>
    <dataField name="Suma de TOTAL 20" fld="52" baseField="0" baseItem="0" numFmtId="44"/>
    <dataField name="Suma de TOTAL 21" fld="54" baseField="0" baseItem="0" numFmtId="44"/>
    <dataField name="Suma de TOTAL 22" fld="56" baseField="0" baseItem="0" numFmtId="44"/>
    <dataField name="Suma de TOTAL 23" fld="58" baseField="0" baseItem="0" numFmtId="44"/>
    <dataField name="Suma de TOTAL 24" fld="60" baseField="0" baseItem="0" numFmtId="44"/>
    <dataField name="Suma de TOTAL 25" fld="62" baseField="0" baseItem="0" numFmtId="4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Q62"/>
  <sheetViews>
    <sheetView topLeftCell="E1" workbookViewId="0">
      <selection activeCell="H17" sqref="H17"/>
    </sheetView>
  </sheetViews>
  <sheetFormatPr baseColWidth="10" defaultColWidth="10.85546875" defaultRowHeight="12.75" x14ac:dyDescent="0.2"/>
  <cols>
    <col min="1" max="1" width="8.28515625" style="4" customWidth="1"/>
    <col min="2" max="2" width="10.85546875" style="4"/>
    <col min="3" max="3" width="23.42578125" style="4" customWidth="1"/>
    <col min="4" max="4" width="49.5703125" style="4" customWidth="1"/>
    <col min="5" max="5" width="12.85546875" style="4" customWidth="1"/>
    <col min="6" max="6" width="9.5703125" style="4" customWidth="1"/>
    <col min="7" max="7" width="10.85546875" style="4"/>
    <col min="8" max="8" width="12.85546875" style="4" customWidth="1"/>
    <col min="9" max="9" width="14.28515625" style="4" customWidth="1"/>
    <col min="10" max="10" width="22" style="4" customWidth="1"/>
    <col min="11" max="11" width="15.7109375" style="4" customWidth="1"/>
    <col min="12" max="13" width="25.5703125" style="4" customWidth="1"/>
    <col min="14" max="14" width="28.5703125" style="4" customWidth="1"/>
    <col min="15" max="15" width="14.7109375" style="4" bestFit="1" customWidth="1"/>
    <col min="16" max="16" width="14.85546875" style="4" bestFit="1" customWidth="1"/>
    <col min="17" max="17" width="13.28515625" style="4" bestFit="1" customWidth="1"/>
    <col min="18" max="254" width="10.85546875" style="4"/>
    <col min="255" max="255" width="8.28515625" style="4" customWidth="1"/>
    <col min="256" max="256" width="10.85546875" style="4"/>
    <col min="257" max="257" width="23.42578125" style="4" customWidth="1"/>
    <col min="258" max="258" width="25.140625" style="4" customWidth="1"/>
    <col min="259" max="259" width="12.85546875" style="4" customWidth="1"/>
    <col min="260" max="260" width="9.5703125" style="4" customWidth="1"/>
    <col min="261" max="261" width="8.7109375" style="4" customWidth="1"/>
    <col min="262" max="262" width="10.85546875" style="4"/>
    <col min="263" max="264" width="0" style="4" hidden="1" customWidth="1"/>
    <col min="265" max="265" width="14.28515625" style="4" customWidth="1"/>
    <col min="266" max="266" width="14.85546875" style="4" customWidth="1"/>
    <col min="267" max="267" width="15.7109375" style="4" customWidth="1"/>
    <col min="268" max="268" width="16" style="4" customWidth="1"/>
    <col min="269" max="269" width="15.42578125" style="4" customWidth="1"/>
    <col min="270" max="270" width="28.5703125" style="4" customWidth="1"/>
    <col min="271" max="510" width="10.85546875" style="4"/>
    <col min="511" max="511" width="8.28515625" style="4" customWidth="1"/>
    <col min="512" max="512" width="10.85546875" style="4"/>
    <col min="513" max="513" width="23.42578125" style="4" customWidth="1"/>
    <col min="514" max="514" width="25.140625" style="4" customWidth="1"/>
    <col min="515" max="515" width="12.85546875" style="4" customWidth="1"/>
    <col min="516" max="516" width="9.5703125" style="4" customWidth="1"/>
    <col min="517" max="517" width="8.7109375" style="4" customWidth="1"/>
    <col min="518" max="518" width="10.85546875" style="4"/>
    <col min="519" max="520" width="0" style="4" hidden="1" customWidth="1"/>
    <col min="521" max="521" width="14.28515625" style="4" customWidth="1"/>
    <col min="522" max="522" width="14.85546875" style="4" customWidth="1"/>
    <col min="523" max="523" width="15.7109375" style="4" customWidth="1"/>
    <col min="524" max="524" width="16" style="4" customWidth="1"/>
    <col min="525" max="525" width="15.42578125" style="4" customWidth="1"/>
    <col min="526" max="526" width="28.5703125" style="4" customWidth="1"/>
    <col min="527" max="766" width="10.85546875" style="4"/>
    <col min="767" max="767" width="8.28515625" style="4" customWidth="1"/>
    <col min="768" max="768" width="10.85546875" style="4"/>
    <col min="769" max="769" width="23.42578125" style="4" customWidth="1"/>
    <col min="770" max="770" width="25.140625" style="4" customWidth="1"/>
    <col min="771" max="771" width="12.85546875" style="4" customWidth="1"/>
    <col min="772" max="772" width="9.5703125" style="4" customWidth="1"/>
    <col min="773" max="773" width="8.7109375" style="4" customWidth="1"/>
    <col min="774" max="774" width="10.85546875" style="4"/>
    <col min="775" max="776" width="0" style="4" hidden="1" customWidth="1"/>
    <col min="777" max="777" width="14.28515625" style="4" customWidth="1"/>
    <col min="778" max="778" width="14.85546875" style="4" customWidth="1"/>
    <col min="779" max="779" width="15.7109375" style="4" customWidth="1"/>
    <col min="780" max="780" width="16" style="4" customWidth="1"/>
    <col min="781" max="781" width="15.42578125" style="4" customWidth="1"/>
    <col min="782" max="782" width="28.5703125" style="4" customWidth="1"/>
    <col min="783" max="1022" width="10.85546875" style="4"/>
    <col min="1023" max="1023" width="8.28515625" style="4" customWidth="1"/>
    <col min="1024" max="1024" width="10.85546875" style="4"/>
    <col min="1025" max="1025" width="23.42578125" style="4" customWidth="1"/>
    <col min="1026" max="1026" width="25.140625" style="4" customWidth="1"/>
    <col min="1027" max="1027" width="12.85546875" style="4" customWidth="1"/>
    <col min="1028" max="1028" width="9.5703125" style="4" customWidth="1"/>
    <col min="1029" max="1029" width="8.7109375" style="4" customWidth="1"/>
    <col min="1030" max="1030" width="10.85546875" style="4"/>
    <col min="1031" max="1032" width="0" style="4" hidden="1" customWidth="1"/>
    <col min="1033" max="1033" width="14.28515625" style="4" customWidth="1"/>
    <col min="1034" max="1034" width="14.85546875" style="4" customWidth="1"/>
    <col min="1035" max="1035" width="15.7109375" style="4" customWidth="1"/>
    <col min="1036" max="1036" width="16" style="4" customWidth="1"/>
    <col min="1037" max="1037" width="15.42578125" style="4" customWidth="1"/>
    <col min="1038" max="1038" width="28.5703125" style="4" customWidth="1"/>
    <col min="1039" max="1278" width="10.85546875" style="4"/>
    <col min="1279" max="1279" width="8.28515625" style="4" customWidth="1"/>
    <col min="1280" max="1280" width="10.85546875" style="4"/>
    <col min="1281" max="1281" width="23.42578125" style="4" customWidth="1"/>
    <col min="1282" max="1282" width="25.140625" style="4" customWidth="1"/>
    <col min="1283" max="1283" width="12.85546875" style="4" customWidth="1"/>
    <col min="1284" max="1284" width="9.5703125" style="4" customWidth="1"/>
    <col min="1285" max="1285" width="8.7109375" style="4" customWidth="1"/>
    <col min="1286" max="1286" width="10.85546875" style="4"/>
    <col min="1287" max="1288" width="0" style="4" hidden="1" customWidth="1"/>
    <col min="1289" max="1289" width="14.28515625" style="4" customWidth="1"/>
    <col min="1290" max="1290" width="14.85546875" style="4" customWidth="1"/>
    <col min="1291" max="1291" width="15.7109375" style="4" customWidth="1"/>
    <col min="1292" max="1292" width="16" style="4" customWidth="1"/>
    <col min="1293" max="1293" width="15.42578125" style="4" customWidth="1"/>
    <col min="1294" max="1294" width="28.5703125" style="4" customWidth="1"/>
    <col min="1295" max="1534" width="10.85546875" style="4"/>
    <col min="1535" max="1535" width="8.28515625" style="4" customWidth="1"/>
    <col min="1536" max="1536" width="10.85546875" style="4"/>
    <col min="1537" max="1537" width="23.42578125" style="4" customWidth="1"/>
    <col min="1538" max="1538" width="25.140625" style="4" customWidth="1"/>
    <col min="1539" max="1539" width="12.85546875" style="4" customWidth="1"/>
    <col min="1540" max="1540" width="9.5703125" style="4" customWidth="1"/>
    <col min="1541" max="1541" width="8.7109375" style="4" customWidth="1"/>
    <col min="1542" max="1542" width="10.85546875" style="4"/>
    <col min="1543" max="1544" width="0" style="4" hidden="1" customWidth="1"/>
    <col min="1545" max="1545" width="14.28515625" style="4" customWidth="1"/>
    <col min="1546" max="1546" width="14.85546875" style="4" customWidth="1"/>
    <col min="1547" max="1547" width="15.7109375" style="4" customWidth="1"/>
    <col min="1548" max="1548" width="16" style="4" customWidth="1"/>
    <col min="1549" max="1549" width="15.42578125" style="4" customWidth="1"/>
    <col min="1550" max="1550" width="28.5703125" style="4" customWidth="1"/>
    <col min="1551" max="1790" width="10.85546875" style="4"/>
    <col min="1791" max="1791" width="8.28515625" style="4" customWidth="1"/>
    <col min="1792" max="1792" width="10.85546875" style="4"/>
    <col min="1793" max="1793" width="23.42578125" style="4" customWidth="1"/>
    <col min="1794" max="1794" width="25.140625" style="4" customWidth="1"/>
    <col min="1795" max="1795" width="12.85546875" style="4" customWidth="1"/>
    <col min="1796" max="1796" width="9.5703125" style="4" customWidth="1"/>
    <col min="1797" max="1797" width="8.7109375" style="4" customWidth="1"/>
    <col min="1798" max="1798" width="10.85546875" style="4"/>
    <col min="1799" max="1800" width="0" style="4" hidden="1" customWidth="1"/>
    <col min="1801" max="1801" width="14.28515625" style="4" customWidth="1"/>
    <col min="1802" max="1802" width="14.85546875" style="4" customWidth="1"/>
    <col min="1803" max="1803" width="15.7109375" style="4" customWidth="1"/>
    <col min="1804" max="1804" width="16" style="4" customWidth="1"/>
    <col min="1805" max="1805" width="15.42578125" style="4" customWidth="1"/>
    <col min="1806" max="1806" width="28.5703125" style="4" customWidth="1"/>
    <col min="1807" max="2046" width="10.85546875" style="4"/>
    <col min="2047" max="2047" width="8.28515625" style="4" customWidth="1"/>
    <col min="2048" max="2048" width="10.85546875" style="4"/>
    <col min="2049" max="2049" width="23.42578125" style="4" customWidth="1"/>
    <col min="2050" max="2050" width="25.140625" style="4" customWidth="1"/>
    <col min="2051" max="2051" width="12.85546875" style="4" customWidth="1"/>
    <col min="2052" max="2052" width="9.5703125" style="4" customWidth="1"/>
    <col min="2053" max="2053" width="8.7109375" style="4" customWidth="1"/>
    <col min="2054" max="2054" width="10.85546875" style="4"/>
    <col min="2055" max="2056" width="0" style="4" hidden="1" customWidth="1"/>
    <col min="2057" max="2057" width="14.28515625" style="4" customWidth="1"/>
    <col min="2058" max="2058" width="14.85546875" style="4" customWidth="1"/>
    <col min="2059" max="2059" width="15.7109375" style="4" customWidth="1"/>
    <col min="2060" max="2060" width="16" style="4" customWidth="1"/>
    <col min="2061" max="2061" width="15.42578125" style="4" customWidth="1"/>
    <col min="2062" max="2062" width="28.5703125" style="4" customWidth="1"/>
    <col min="2063" max="2302" width="10.85546875" style="4"/>
    <col min="2303" max="2303" width="8.28515625" style="4" customWidth="1"/>
    <col min="2304" max="2304" width="10.85546875" style="4"/>
    <col min="2305" max="2305" width="23.42578125" style="4" customWidth="1"/>
    <col min="2306" max="2306" width="25.140625" style="4" customWidth="1"/>
    <col min="2307" max="2307" width="12.85546875" style="4" customWidth="1"/>
    <col min="2308" max="2308" width="9.5703125" style="4" customWidth="1"/>
    <col min="2309" max="2309" width="8.7109375" style="4" customWidth="1"/>
    <col min="2310" max="2310" width="10.85546875" style="4"/>
    <col min="2311" max="2312" width="0" style="4" hidden="1" customWidth="1"/>
    <col min="2313" max="2313" width="14.28515625" style="4" customWidth="1"/>
    <col min="2314" max="2314" width="14.85546875" style="4" customWidth="1"/>
    <col min="2315" max="2315" width="15.7109375" style="4" customWidth="1"/>
    <col min="2316" max="2316" width="16" style="4" customWidth="1"/>
    <col min="2317" max="2317" width="15.42578125" style="4" customWidth="1"/>
    <col min="2318" max="2318" width="28.5703125" style="4" customWidth="1"/>
    <col min="2319" max="2558" width="10.85546875" style="4"/>
    <col min="2559" max="2559" width="8.28515625" style="4" customWidth="1"/>
    <col min="2560" max="2560" width="10.85546875" style="4"/>
    <col min="2561" max="2561" width="23.42578125" style="4" customWidth="1"/>
    <col min="2562" max="2562" width="25.140625" style="4" customWidth="1"/>
    <col min="2563" max="2563" width="12.85546875" style="4" customWidth="1"/>
    <col min="2564" max="2564" width="9.5703125" style="4" customWidth="1"/>
    <col min="2565" max="2565" width="8.7109375" style="4" customWidth="1"/>
    <col min="2566" max="2566" width="10.85546875" style="4"/>
    <col min="2567" max="2568" width="0" style="4" hidden="1" customWidth="1"/>
    <col min="2569" max="2569" width="14.28515625" style="4" customWidth="1"/>
    <col min="2570" max="2570" width="14.85546875" style="4" customWidth="1"/>
    <col min="2571" max="2571" width="15.7109375" style="4" customWidth="1"/>
    <col min="2572" max="2572" width="16" style="4" customWidth="1"/>
    <col min="2573" max="2573" width="15.42578125" style="4" customWidth="1"/>
    <col min="2574" max="2574" width="28.5703125" style="4" customWidth="1"/>
    <col min="2575" max="2814" width="10.85546875" style="4"/>
    <col min="2815" max="2815" width="8.28515625" style="4" customWidth="1"/>
    <col min="2816" max="2816" width="10.85546875" style="4"/>
    <col min="2817" max="2817" width="23.42578125" style="4" customWidth="1"/>
    <col min="2818" max="2818" width="25.140625" style="4" customWidth="1"/>
    <col min="2819" max="2819" width="12.85546875" style="4" customWidth="1"/>
    <col min="2820" max="2820" width="9.5703125" style="4" customWidth="1"/>
    <col min="2821" max="2821" width="8.7109375" style="4" customWidth="1"/>
    <col min="2822" max="2822" width="10.85546875" style="4"/>
    <col min="2823" max="2824" width="0" style="4" hidden="1" customWidth="1"/>
    <col min="2825" max="2825" width="14.28515625" style="4" customWidth="1"/>
    <col min="2826" max="2826" width="14.85546875" style="4" customWidth="1"/>
    <col min="2827" max="2827" width="15.7109375" style="4" customWidth="1"/>
    <col min="2828" max="2828" width="16" style="4" customWidth="1"/>
    <col min="2829" max="2829" width="15.42578125" style="4" customWidth="1"/>
    <col min="2830" max="2830" width="28.5703125" style="4" customWidth="1"/>
    <col min="2831" max="3070" width="10.85546875" style="4"/>
    <col min="3071" max="3071" width="8.28515625" style="4" customWidth="1"/>
    <col min="3072" max="3072" width="10.85546875" style="4"/>
    <col min="3073" max="3073" width="23.42578125" style="4" customWidth="1"/>
    <col min="3074" max="3074" width="25.140625" style="4" customWidth="1"/>
    <col min="3075" max="3075" width="12.85546875" style="4" customWidth="1"/>
    <col min="3076" max="3076" width="9.5703125" style="4" customWidth="1"/>
    <col min="3077" max="3077" width="8.7109375" style="4" customWidth="1"/>
    <col min="3078" max="3078" width="10.85546875" style="4"/>
    <col min="3079" max="3080" width="0" style="4" hidden="1" customWidth="1"/>
    <col min="3081" max="3081" width="14.28515625" style="4" customWidth="1"/>
    <col min="3082" max="3082" width="14.85546875" style="4" customWidth="1"/>
    <col min="3083" max="3083" width="15.7109375" style="4" customWidth="1"/>
    <col min="3084" max="3084" width="16" style="4" customWidth="1"/>
    <col min="3085" max="3085" width="15.42578125" style="4" customWidth="1"/>
    <col min="3086" max="3086" width="28.5703125" style="4" customWidth="1"/>
    <col min="3087" max="3326" width="10.85546875" style="4"/>
    <col min="3327" max="3327" width="8.28515625" style="4" customWidth="1"/>
    <col min="3328" max="3328" width="10.85546875" style="4"/>
    <col min="3329" max="3329" width="23.42578125" style="4" customWidth="1"/>
    <col min="3330" max="3330" width="25.140625" style="4" customWidth="1"/>
    <col min="3331" max="3331" width="12.85546875" style="4" customWidth="1"/>
    <col min="3332" max="3332" width="9.5703125" style="4" customWidth="1"/>
    <col min="3333" max="3333" width="8.7109375" style="4" customWidth="1"/>
    <col min="3334" max="3334" width="10.85546875" style="4"/>
    <col min="3335" max="3336" width="0" style="4" hidden="1" customWidth="1"/>
    <col min="3337" max="3337" width="14.28515625" style="4" customWidth="1"/>
    <col min="3338" max="3338" width="14.85546875" style="4" customWidth="1"/>
    <col min="3339" max="3339" width="15.7109375" style="4" customWidth="1"/>
    <col min="3340" max="3340" width="16" style="4" customWidth="1"/>
    <col min="3341" max="3341" width="15.42578125" style="4" customWidth="1"/>
    <col min="3342" max="3342" width="28.5703125" style="4" customWidth="1"/>
    <col min="3343" max="3582" width="10.85546875" style="4"/>
    <col min="3583" max="3583" width="8.28515625" style="4" customWidth="1"/>
    <col min="3584" max="3584" width="10.85546875" style="4"/>
    <col min="3585" max="3585" width="23.42578125" style="4" customWidth="1"/>
    <col min="3586" max="3586" width="25.140625" style="4" customWidth="1"/>
    <col min="3587" max="3587" width="12.85546875" style="4" customWidth="1"/>
    <col min="3588" max="3588" width="9.5703125" style="4" customWidth="1"/>
    <col min="3589" max="3589" width="8.7109375" style="4" customWidth="1"/>
    <col min="3590" max="3590" width="10.85546875" style="4"/>
    <col min="3591" max="3592" width="0" style="4" hidden="1" customWidth="1"/>
    <col min="3593" max="3593" width="14.28515625" style="4" customWidth="1"/>
    <col min="3594" max="3594" width="14.85546875" style="4" customWidth="1"/>
    <col min="3595" max="3595" width="15.7109375" style="4" customWidth="1"/>
    <col min="3596" max="3596" width="16" style="4" customWidth="1"/>
    <col min="3597" max="3597" width="15.42578125" style="4" customWidth="1"/>
    <col min="3598" max="3598" width="28.5703125" style="4" customWidth="1"/>
    <col min="3599" max="3838" width="10.85546875" style="4"/>
    <col min="3839" max="3839" width="8.28515625" style="4" customWidth="1"/>
    <col min="3840" max="3840" width="10.85546875" style="4"/>
    <col min="3841" max="3841" width="23.42578125" style="4" customWidth="1"/>
    <col min="3842" max="3842" width="25.140625" style="4" customWidth="1"/>
    <col min="3843" max="3843" width="12.85546875" style="4" customWidth="1"/>
    <col min="3844" max="3844" width="9.5703125" style="4" customWidth="1"/>
    <col min="3845" max="3845" width="8.7109375" style="4" customWidth="1"/>
    <col min="3846" max="3846" width="10.85546875" style="4"/>
    <col min="3847" max="3848" width="0" style="4" hidden="1" customWidth="1"/>
    <col min="3849" max="3849" width="14.28515625" style="4" customWidth="1"/>
    <col min="3850" max="3850" width="14.85546875" style="4" customWidth="1"/>
    <col min="3851" max="3851" width="15.7109375" style="4" customWidth="1"/>
    <col min="3852" max="3852" width="16" style="4" customWidth="1"/>
    <col min="3853" max="3853" width="15.42578125" style="4" customWidth="1"/>
    <col min="3854" max="3854" width="28.5703125" style="4" customWidth="1"/>
    <col min="3855" max="4094" width="10.85546875" style="4"/>
    <col min="4095" max="4095" width="8.28515625" style="4" customWidth="1"/>
    <col min="4096" max="4096" width="10.85546875" style="4"/>
    <col min="4097" max="4097" width="23.42578125" style="4" customWidth="1"/>
    <col min="4098" max="4098" width="25.140625" style="4" customWidth="1"/>
    <col min="4099" max="4099" width="12.85546875" style="4" customWidth="1"/>
    <col min="4100" max="4100" width="9.5703125" style="4" customWidth="1"/>
    <col min="4101" max="4101" width="8.7109375" style="4" customWidth="1"/>
    <col min="4102" max="4102" width="10.85546875" style="4"/>
    <col min="4103" max="4104" width="0" style="4" hidden="1" customWidth="1"/>
    <col min="4105" max="4105" width="14.28515625" style="4" customWidth="1"/>
    <col min="4106" max="4106" width="14.85546875" style="4" customWidth="1"/>
    <col min="4107" max="4107" width="15.7109375" style="4" customWidth="1"/>
    <col min="4108" max="4108" width="16" style="4" customWidth="1"/>
    <col min="4109" max="4109" width="15.42578125" style="4" customWidth="1"/>
    <col min="4110" max="4110" width="28.5703125" style="4" customWidth="1"/>
    <col min="4111" max="4350" width="10.85546875" style="4"/>
    <col min="4351" max="4351" width="8.28515625" style="4" customWidth="1"/>
    <col min="4352" max="4352" width="10.85546875" style="4"/>
    <col min="4353" max="4353" width="23.42578125" style="4" customWidth="1"/>
    <col min="4354" max="4354" width="25.140625" style="4" customWidth="1"/>
    <col min="4355" max="4355" width="12.85546875" style="4" customWidth="1"/>
    <col min="4356" max="4356" width="9.5703125" style="4" customWidth="1"/>
    <col min="4357" max="4357" width="8.7109375" style="4" customWidth="1"/>
    <col min="4358" max="4358" width="10.85546875" style="4"/>
    <col min="4359" max="4360" width="0" style="4" hidden="1" customWidth="1"/>
    <col min="4361" max="4361" width="14.28515625" style="4" customWidth="1"/>
    <col min="4362" max="4362" width="14.85546875" style="4" customWidth="1"/>
    <col min="4363" max="4363" width="15.7109375" style="4" customWidth="1"/>
    <col min="4364" max="4364" width="16" style="4" customWidth="1"/>
    <col min="4365" max="4365" width="15.42578125" style="4" customWidth="1"/>
    <col min="4366" max="4366" width="28.5703125" style="4" customWidth="1"/>
    <col min="4367" max="4606" width="10.85546875" style="4"/>
    <col min="4607" max="4607" width="8.28515625" style="4" customWidth="1"/>
    <col min="4608" max="4608" width="10.85546875" style="4"/>
    <col min="4609" max="4609" width="23.42578125" style="4" customWidth="1"/>
    <col min="4610" max="4610" width="25.140625" style="4" customWidth="1"/>
    <col min="4611" max="4611" width="12.85546875" style="4" customWidth="1"/>
    <col min="4612" max="4612" width="9.5703125" style="4" customWidth="1"/>
    <col min="4613" max="4613" width="8.7109375" style="4" customWidth="1"/>
    <col min="4614" max="4614" width="10.85546875" style="4"/>
    <col min="4615" max="4616" width="0" style="4" hidden="1" customWidth="1"/>
    <col min="4617" max="4617" width="14.28515625" style="4" customWidth="1"/>
    <col min="4618" max="4618" width="14.85546875" style="4" customWidth="1"/>
    <col min="4619" max="4619" width="15.7109375" style="4" customWidth="1"/>
    <col min="4620" max="4620" width="16" style="4" customWidth="1"/>
    <col min="4621" max="4621" width="15.42578125" style="4" customWidth="1"/>
    <col min="4622" max="4622" width="28.5703125" style="4" customWidth="1"/>
    <col min="4623" max="4862" width="10.85546875" style="4"/>
    <col min="4863" max="4863" width="8.28515625" style="4" customWidth="1"/>
    <col min="4864" max="4864" width="10.85546875" style="4"/>
    <col min="4865" max="4865" width="23.42578125" style="4" customWidth="1"/>
    <col min="4866" max="4866" width="25.140625" style="4" customWidth="1"/>
    <col min="4867" max="4867" width="12.85546875" style="4" customWidth="1"/>
    <col min="4868" max="4868" width="9.5703125" style="4" customWidth="1"/>
    <col min="4869" max="4869" width="8.7109375" style="4" customWidth="1"/>
    <col min="4870" max="4870" width="10.85546875" style="4"/>
    <col min="4871" max="4872" width="0" style="4" hidden="1" customWidth="1"/>
    <col min="4873" max="4873" width="14.28515625" style="4" customWidth="1"/>
    <col min="4874" max="4874" width="14.85546875" style="4" customWidth="1"/>
    <col min="4875" max="4875" width="15.7109375" style="4" customWidth="1"/>
    <col min="4876" max="4876" width="16" style="4" customWidth="1"/>
    <col min="4877" max="4877" width="15.42578125" style="4" customWidth="1"/>
    <col min="4878" max="4878" width="28.5703125" style="4" customWidth="1"/>
    <col min="4879" max="5118" width="10.85546875" style="4"/>
    <col min="5119" max="5119" width="8.28515625" style="4" customWidth="1"/>
    <col min="5120" max="5120" width="10.85546875" style="4"/>
    <col min="5121" max="5121" width="23.42578125" style="4" customWidth="1"/>
    <col min="5122" max="5122" width="25.140625" style="4" customWidth="1"/>
    <col min="5123" max="5123" width="12.85546875" style="4" customWidth="1"/>
    <col min="5124" max="5124" width="9.5703125" style="4" customWidth="1"/>
    <col min="5125" max="5125" width="8.7109375" style="4" customWidth="1"/>
    <col min="5126" max="5126" width="10.85546875" style="4"/>
    <col min="5127" max="5128" width="0" style="4" hidden="1" customWidth="1"/>
    <col min="5129" max="5129" width="14.28515625" style="4" customWidth="1"/>
    <col min="5130" max="5130" width="14.85546875" style="4" customWidth="1"/>
    <col min="5131" max="5131" width="15.7109375" style="4" customWidth="1"/>
    <col min="5132" max="5132" width="16" style="4" customWidth="1"/>
    <col min="5133" max="5133" width="15.42578125" style="4" customWidth="1"/>
    <col min="5134" max="5134" width="28.5703125" style="4" customWidth="1"/>
    <col min="5135" max="5374" width="10.85546875" style="4"/>
    <col min="5375" max="5375" width="8.28515625" style="4" customWidth="1"/>
    <col min="5376" max="5376" width="10.85546875" style="4"/>
    <col min="5377" max="5377" width="23.42578125" style="4" customWidth="1"/>
    <col min="5378" max="5378" width="25.140625" style="4" customWidth="1"/>
    <col min="5379" max="5379" width="12.85546875" style="4" customWidth="1"/>
    <col min="5380" max="5380" width="9.5703125" style="4" customWidth="1"/>
    <col min="5381" max="5381" width="8.7109375" style="4" customWidth="1"/>
    <col min="5382" max="5382" width="10.85546875" style="4"/>
    <col min="5383" max="5384" width="0" style="4" hidden="1" customWidth="1"/>
    <col min="5385" max="5385" width="14.28515625" style="4" customWidth="1"/>
    <col min="5386" max="5386" width="14.85546875" style="4" customWidth="1"/>
    <col min="5387" max="5387" width="15.7109375" style="4" customWidth="1"/>
    <col min="5388" max="5388" width="16" style="4" customWidth="1"/>
    <col min="5389" max="5389" width="15.42578125" style="4" customWidth="1"/>
    <col min="5390" max="5390" width="28.5703125" style="4" customWidth="1"/>
    <col min="5391" max="5630" width="10.85546875" style="4"/>
    <col min="5631" max="5631" width="8.28515625" style="4" customWidth="1"/>
    <col min="5632" max="5632" width="10.85546875" style="4"/>
    <col min="5633" max="5633" width="23.42578125" style="4" customWidth="1"/>
    <col min="5634" max="5634" width="25.140625" style="4" customWidth="1"/>
    <col min="5635" max="5635" width="12.85546875" style="4" customWidth="1"/>
    <col min="5636" max="5636" width="9.5703125" style="4" customWidth="1"/>
    <col min="5637" max="5637" width="8.7109375" style="4" customWidth="1"/>
    <col min="5638" max="5638" width="10.85546875" style="4"/>
    <col min="5639" max="5640" width="0" style="4" hidden="1" customWidth="1"/>
    <col min="5641" max="5641" width="14.28515625" style="4" customWidth="1"/>
    <col min="5642" max="5642" width="14.85546875" style="4" customWidth="1"/>
    <col min="5643" max="5643" width="15.7109375" style="4" customWidth="1"/>
    <col min="5644" max="5644" width="16" style="4" customWidth="1"/>
    <col min="5645" max="5645" width="15.42578125" style="4" customWidth="1"/>
    <col min="5646" max="5646" width="28.5703125" style="4" customWidth="1"/>
    <col min="5647" max="5886" width="10.85546875" style="4"/>
    <col min="5887" max="5887" width="8.28515625" style="4" customWidth="1"/>
    <col min="5888" max="5888" width="10.85546875" style="4"/>
    <col min="5889" max="5889" width="23.42578125" style="4" customWidth="1"/>
    <col min="5890" max="5890" width="25.140625" style="4" customWidth="1"/>
    <col min="5891" max="5891" width="12.85546875" style="4" customWidth="1"/>
    <col min="5892" max="5892" width="9.5703125" style="4" customWidth="1"/>
    <col min="5893" max="5893" width="8.7109375" style="4" customWidth="1"/>
    <col min="5894" max="5894" width="10.85546875" style="4"/>
    <col min="5895" max="5896" width="0" style="4" hidden="1" customWidth="1"/>
    <col min="5897" max="5897" width="14.28515625" style="4" customWidth="1"/>
    <col min="5898" max="5898" width="14.85546875" style="4" customWidth="1"/>
    <col min="5899" max="5899" width="15.7109375" style="4" customWidth="1"/>
    <col min="5900" max="5900" width="16" style="4" customWidth="1"/>
    <col min="5901" max="5901" width="15.42578125" style="4" customWidth="1"/>
    <col min="5902" max="5902" width="28.5703125" style="4" customWidth="1"/>
    <col min="5903" max="6142" width="10.85546875" style="4"/>
    <col min="6143" max="6143" width="8.28515625" style="4" customWidth="1"/>
    <col min="6144" max="6144" width="10.85546875" style="4"/>
    <col min="6145" max="6145" width="23.42578125" style="4" customWidth="1"/>
    <col min="6146" max="6146" width="25.140625" style="4" customWidth="1"/>
    <col min="6147" max="6147" width="12.85546875" style="4" customWidth="1"/>
    <col min="6148" max="6148" width="9.5703125" style="4" customWidth="1"/>
    <col min="6149" max="6149" width="8.7109375" style="4" customWidth="1"/>
    <col min="6150" max="6150" width="10.85546875" style="4"/>
    <col min="6151" max="6152" width="0" style="4" hidden="1" customWidth="1"/>
    <col min="6153" max="6153" width="14.28515625" style="4" customWidth="1"/>
    <col min="6154" max="6154" width="14.85546875" style="4" customWidth="1"/>
    <col min="6155" max="6155" width="15.7109375" style="4" customWidth="1"/>
    <col min="6156" max="6156" width="16" style="4" customWidth="1"/>
    <col min="6157" max="6157" width="15.42578125" style="4" customWidth="1"/>
    <col min="6158" max="6158" width="28.5703125" style="4" customWidth="1"/>
    <col min="6159" max="6398" width="10.85546875" style="4"/>
    <col min="6399" max="6399" width="8.28515625" style="4" customWidth="1"/>
    <col min="6400" max="6400" width="10.85546875" style="4"/>
    <col min="6401" max="6401" width="23.42578125" style="4" customWidth="1"/>
    <col min="6402" max="6402" width="25.140625" style="4" customWidth="1"/>
    <col min="6403" max="6403" width="12.85546875" style="4" customWidth="1"/>
    <col min="6404" max="6404" width="9.5703125" style="4" customWidth="1"/>
    <col min="6405" max="6405" width="8.7109375" style="4" customWidth="1"/>
    <col min="6406" max="6406" width="10.85546875" style="4"/>
    <col min="6407" max="6408" width="0" style="4" hidden="1" customWidth="1"/>
    <col min="6409" max="6409" width="14.28515625" style="4" customWidth="1"/>
    <col min="6410" max="6410" width="14.85546875" style="4" customWidth="1"/>
    <col min="6411" max="6411" width="15.7109375" style="4" customWidth="1"/>
    <col min="6412" max="6412" width="16" style="4" customWidth="1"/>
    <col min="6413" max="6413" width="15.42578125" style="4" customWidth="1"/>
    <col min="6414" max="6414" width="28.5703125" style="4" customWidth="1"/>
    <col min="6415" max="6654" width="10.85546875" style="4"/>
    <col min="6655" max="6655" width="8.28515625" style="4" customWidth="1"/>
    <col min="6656" max="6656" width="10.85546875" style="4"/>
    <col min="6657" max="6657" width="23.42578125" style="4" customWidth="1"/>
    <col min="6658" max="6658" width="25.140625" style="4" customWidth="1"/>
    <col min="6659" max="6659" width="12.85546875" style="4" customWidth="1"/>
    <col min="6660" max="6660" width="9.5703125" style="4" customWidth="1"/>
    <col min="6661" max="6661" width="8.7109375" style="4" customWidth="1"/>
    <col min="6662" max="6662" width="10.85546875" style="4"/>
    <col min="6663" max="6664" width="0" style="4" hidden="1" customWidth="1"/>
    <col min="6665" max="6665" width="14.28515625" style="4" customWidth="1"/>
    <col min="6666" max="6666" width="14.85546875" style="4" customWidth="1"/>
    <col min="6667" max="6667" width="15.7109375" style="4" customWidth="1"/>
    <col min="6668" max="6668" width="16" style="4" customWidth="1"/>
    <col min="6669" max="6669" width="15.42578125" style="4" customWidth="1"/>
    <col min="6670" max="6670" width="28.5703125" style="4" customWidth="1"/>
    <col min="6671" max="6910" width="10.85546875" style="4"/>
    <col min="6911" max="6911" width="8.28515625" style="4" customWidth="1"/>
    <col min="6912" max="6912" width="10.85546875" style="4"/>
    <col min="6913" max="6913" width="23.42578125" style="4" customWidth="1"/>
    <col min="6914" max="6914" width="25.140625" style="4" customWidth="1"/>
    <col min="6915" max="6915" width="12.85546875" style="4" customWidth="1"/>
    <col min="6916" max="6916" width="9.5703125" style="4" customWidth="1"/>
    <col min="6917" max="6917" width="8.7109375" style="4" customWidth="1"/>
    <col min="6918" max="6918" width="10.85546875" style="4"/>
    <col min="6919" max="6920" width="0" style="4" hidden="1" customWidth="1"/>
    <col min="6921" max="6921" width="14.28515625" style="4" customWidth="1"/>
    <col min="6922" max="6922" width="14.85546875" style="4" customWidth="1"/>
    <col min="6923" max="6923" width="15.7109375" style="4" customWidth="1"/>
    <col min="6924" max="6924" width="16" style="4" customWidth="1"/>
    <col min="6925" max="6925" width="15.42578125" style="4" customWidth="1"/>
    <col min="6926" max="6926" width="28.5703125" style="4" customWidth="1"/>
    <col min="6927" max="7166" width="10.85546875" style="4"/>
    <col min="7167" max="7167" width="8.28515625" style="4" customWidth="1"/>
    <col min="7168" max="7168" width="10.85546875" style="4"/>
    <col min="7169" max="7169" width="23.42578125" style="4" customWidth="1"/>
    <col min="7170" max="7170" width="25.140625" style="4" customWidth="1"/>
    <col min="7171" max="7171" width="12.85546875" style="4" customWidth="1"/>
    <col min="7172" max="7172" width="9.5703125" style="4" customWidth="1"/>
    <col min="7173" max="7173" width="8.7109375" style="4" customWidth="1"/>
    <col min="7174" max="7174" width="10.85546875" style="4"/>
    <col min="7175" max="7176" width="0" style="4" hidden="1" customWidth="1"/>
    <col min="7177" max="7177" width="14.28515625" style="4" customWidth="1"/>
    <col min="7178" max="7178" width="14.85546875" style="4" customWidth="1"/>
    <col min="7179" max="7179" width="15.7109375" style="4" customWidth="1"/>
    <col min="7180" max="7180" width="16" style="4" customWidth="1"/>
    <col min="7181" max="7181" width="15.42578125" style="4" customWidth="1"/>
    <col min="7182" max="7182" width="28.5703125" style="4" customWidth="1"/>
    <col min="7183" max="7422" width="10.85546875" style="4"/>
    <col min="7423" max="7423" width="8.28515625" style="4" customWidth="1"/>
    <col min="7424" max="7424" width="10.85546875" style="4"/>
    <col min="7425" max="7425" width="23.42578125" style="4" customWidth="1"/>
    <col min="7426" max="7426" width="25.140625" style="4" customWidth="1"/>
    <col min="7427" max="7427" width="12.85546875" style="4" customWidth="1"/>
    <col min="7428" max="7428" width="9.5703125" style="4" customWidth="1"/>
    <col min="7429" max="7429" width="8.7109375" style="4" customWidth="1"/>
    <col min="7430" max="7430" width="10.85546875" style="4"/>
    <col min="7431" max="7432" width="0" style="4" hidden="1" customWidth="1"/>
    <col min="7433" max="7433" width="14.28515625" style="4" customWidth="1"/>
    <col min="7434" max="7434" width="14.85546875" style="4" customWidth="1"/>
    <col min="7435" max="7435" width="15.7109375" style="4" customWidth="1"/>
    <col min="7436" max="7436" width="16" style="4" customWidth="1"/>
    <col min="7437" max="7437" width="15.42578125" style="4" customWidth="1"/>
    <col min="7438" max="7438" width="28.5703125" style="4" customWidth="1"/>
    <col min="7439" max="7678" width="10.85546875" style="4"/>
    <col min="7679" max="7679" width="8.28515625" style="4" customWidth="1"/>
    <col min="7680" max="7680" width="10.85546875" style="4"/>
    <col min="7681" max="7681" width="23.42578125" style="4" customWidth="1"/>
    <col min="7682" max="7682" width="25.140625" style="4" customWidth="1"/>
    <col min="7683" max="7683" width="12.85546875" style="4" customWidth="1"/>
    <col min="7684" max="7684" width="9.5703125" style="4" customWidth="1"/>
    <col min="7685" max="7685" width="8.7109375" style="4" customWidth="1"/>
    <col min="7686" max="7686" width="10.85546875" style="4"/>
    <col min="7687" max="7688" width="0" style="4" hidden="1" customWidth="1"/>
    <col min="7689" max="7689" width="14.28515625" style="4" customWidth="1"/>
    <col min="7690" max="7690" width="14.85546875" style="4" customWidth="1"/>
    <col min="7691" max="7691" width="15.7109375" style="4" customWidth="1"/>
    <col min="7692" max="7692" width="16" style="4" customWidth="1"/>
    <col min="7693" max="7693" width="15.42578125" style="4" customWidth="1"/>
    <col min="7694" max="7694" width="28.5703125" style="4" customWidth="1"/>
    <col min="7695" max="7934" width="10.85546875" style="4"/>
    <col min="7935" max="7935" width="8.28515625" style="4" customWidth="1"/>
    <col min="7936" max="7936" width="10.85546875" style="4"/>
    <col min="7937" max="7937" width="23.42578125" style="4" customWidth="1"/>
    <col min="7938" max="7938" width="25.140625" style="4" customWidth="1"/>
    <col min="7939" max="7939" width="12.85546875" style="4" customWidth="1"/>
    <col min="7940" max="7940" width="9.5703125" style="4" customWidth="1"/>
    <col min="7941" max="7941" width="8.7109375" style="4" customWidth="1"/>
    <col min="7942" max="7942" width="10.85546875" style="4"/>
    <col min="7943" max="7944" width="0" style="4" hidden="1" customWidth="1"/>
    <col min="7945" max="7945" width="14.28515625" style="4" customWidth="1"/>
    <col min="7946" max="7946" width="14.85546875" style="4" customWidth="1"/>
    <col min="7947" max="7947" width="15.7109375" style="4" customWidth="1"/>
    <col min="7948" max="7948" width="16" style="4" customWidth="1"/>
    <col min="7949" max="7949" width="15.42578125" style="4" customWidth="1"/>
    <col min="7950" max="7950" width="28.5703125" style="4" customWidth="1"/>
    <col min="7951" max="8190" width="10.85546875" style="4"/>
    <col min="8191" max="8191" width="8.28515625" style="4" customWidth="1"/>
    <col min="8192" max="8192" width="10.85546875" style="4"/>
    <col min="8193" max="8193" width="23.42578125" style="4" customWidth="1"/>
    <col min="8194" max="8194" width="25.140625" style="4" customWidth="1"/>
    <col min="8195" max="8195" width="12.85546875" style="4" customWidth="1"/>
    <col min="8196" max="8196" width="9.5703125" style="4" customWidth="1"/>
    <col min="8197" max="8197" width="8.7109375" style="4" customWidth="1"/>
    <col min="8198" max="8198" width="10.85546875" style="4"/>
    <col min="8199" max="8200" width="0" style="4" hidden="1" customWidth="1"/>
    <col min="8201" max="8201" width="14.28515625" style="4" customWidth="1"/>
    <col min="8202" max="8202" width="14.85546875" style="4" customWidth="1"/>
    <col min="8203" max="8203" width="15.7109375" style="4" customWidth="1"/>
    <col min="8204" max="8204" width="16" style="4" customWidth="1"/>
    <col min="8205" max="8205" width="15.42578125" style="4" customWidth="1"/>
    <col min="8206" max="8206" width="28.5703125" style="4" customWidth="1"/>
    <col min="8207" max="8446" width="10.85546875" style="4"/>
    <col min="8447" max="8447" width="8.28515625" style="4" customWidth="1"/>
    <col min="8448" max="8448" width="10.85546875" style="4"/>
    <col min="8449" max="8449" width="23.42578125" style="4" customWidth="1"/>
    <col min="8450" max="8450" width="25.140625" style="4" customWidth="1"/>
    <col min="8451" max="8451" width="12.85546875" style="4" customWidth="1"/>
    <col min="8452" max="8452" width="9.5703125" style="4" customWidth="1"/>
    <col min="8453" max="8453" width="8.7109375" style="4" customWidth="1"/>
    <col min="8454" max="8454" width="10.85546875" style="4"/>
    <col min="8455" max="8456" width="0" style="4" hidden="1" customWidth="1"/>
    <col min="8457" max="8457" width="14.28515625" style="4" customWidth="1"/>
    <col min="8458" max="8458" width="14.85546875" style="4" customWidth="1"/>
    <col min="8459" max="8459" width="15.7109375" style="4" customWidth="1"/>
    <col min="8460" max="8460" width="16" style="4" customWidth="1"/>
    <col min="8461" max="8461" width="15.42578125" style="4" customWidth="1"/>
    <col min="8462" max="8462" width="28.5703125" style="4" customWidth="1"/>
    <col min="8463" max="8702" width="10.85546875" style="4"/>
    <col min="8703" max="8703" width="8.28515625" style="4" customWidth="1"/>
    <col min="8704" max="8704" width="10.85546875" style="4"/>
    <col min="8705" max="8705" width="23.42578125" style="4" customWidth="1"/>
    <col min="8706" max="8706" width="25.140625" style="4" customWidth="1"/>
    <col min="8707" max="8707" width="12.85546875" style="4" customWidth="1"/>
    <col min="8708" max="8708" width="9.5703125" style="4" customWidth="1"/>
    <col min="8709" max="8709" width="8.7109375" style="4" customWidth="1"/>
    <col min="8710" max="8710" width="10.85546875" style="4"/>
    <col min="8711" max="8712" width="0" style="4" hidden="1" customWidth="1"/>
    <col min="8713" max="8713" width="14.28515625" style="4" customWidth="1"/>
    <col min="8714" max="8714" width="14.85546875" style="4" customWidth="1"/>
    <col min="8715" max="8715" width="15.7109375" style="4" customWidth="1"/>
    <col min="8716" max="8716" width="16" style="4" customWidth="1"/>
    <col min="8717" max="8717" width="15.42578125" style="4" customWidth="1"/>
    <col min="8718" max="8718" width="28.5703125" style="4" customWidth="1"/>
    <col min="8719" max="8958" width="10.85546875" style="4"/>
    <col min="8959" max="8959" width="8.28515625" style="4" customWidth="1"/>
    <col min="8960" max="8960" width="10.85546875" style="4"/>
    <col min="8961" max="8961" width="23.42578125" style="4" customWidth="1"/>
    <col min="8962" max="8962" width="25.140625" style="4" customWidth="1"/>
    <col min="8963" max="8963" width="12.85546875" style="4" customWidth="1"/>
    <col min="8964" max="8964" width="9.5703125" style="4" customWidth="1"/>
    <col min="8965" max="8965" width="8.7109375" style="4" customWidth="1"/>
    <col min="8966" max="8966" width="10.85546875" style="4"/>
    <col min="8967" max="8968" width="0" style="4" hidden="1" customWidth="1"/>
    <col min="8969" max="8969" width="14.28515625" style="4" customWidth="1"/>
    <col min="8970" max="8970" width="14.85546875" style="4" customWidth="1"/>
    <col min="8971" max="8971" width="15.7109375" style="4" customWidth="1"/>
    <col min="8972" max="8972" width="16" style="4" customWidth="1"/>
    <col min="8973" max="8973" width="15.42578125" style="4" customWidth="1"/>
    <col min="8974" max="8974" width="28.5703125" style="4" customWidth="1"/>
    <col min="8975" max="9214" width="10.85546875" style="4"/>
    <col min="9215" max="9215" width="8.28515625" style="4" customWidth="1"/>
    <col min="9216" max="9216" width="10.85546875" style="4"/>
    <col min="9217" max="9217" width="23.42578125" style="4" customWidth="1"/>
    <col min="9218" max="9218" width="25.140625" style="4" customWidth="1"/>
    <col min="9219" max="9219" width="12.85546875" style="4" customWidth="1"/>
    <col min="9220" max="9220" width="9.5703125" style="4" customWidth="1"/>
    <col min="9221" max="9221" width="8.7109375" style="4" customWidth="1"/>
    <col min="9222" max="9222" width="10.85546875" style="4"/>
    <col min="9223" max="9224" width="0" style="4" hidden="1" customWidth="1"/>
    <col min="9225" max="9225" width="14.28515625" style="4" customWidth="1"/>
    <col min="9226" max="9226" width="14.85546875" style="4" customWidth="1"/>
    <col min="9227" max="9227" width="15.7109375" style="4" customWidth="1"/>
    <col min="9228" max="9228" width="16" style="4" customWidth="1"/>
    <col min="9229" max="9229" width="15.42578125" style="4" customWidth="1"/>
    <col min="9230" max="9230" width="28.5703125" style="4" customWidth="1"/>
    <col min="9231" max="9470" width="10.85546875" style="4"/>
    <col min="9471" max="9471" width="8.28515625" style="4" customWidth="1"/>
    <col min="9472" max="9472" width="10.85546875" style="4"/>
    <col min="9473" max="9473" width="23.42578125" style="4" customWidth="1"/>
    <col min="9474" max="9474" width="25.140625" style="4" customWidth="1"/>
    <col min="9475" max="9475" width="12.85546875" style="4" customWidth="1"/>
    <col min="9476" max="9476" width="9.5703125" style="4" customWidth="1"/>
    <col min="9477" max="9477" width="8.7109375" style="4" customWidth="1"/>
    <col min="9478" max="9478" width="10.85546875" style="4"/>
    <col min="9479" max="9480" width="0" style="4" hidden="1" customWidth="1"/>
    <col min="9481" max="9481" width="14.28515625" style="4" customWidth="1"/>
    <col min="9482" max="9482" width="14.85546875" style="4" customWidth="1"/>
    <col min="9483" max="9483" width="15.7109375" style="4" customWidth="1"/>
    <col min="9484" max="9484" width="16" style="4" customWidth="1"/>
    <col min="9485" max="9485" width="15.42578125" style="4" customWidth="1"/>
    <col min="9486" max="9486" width="28.5703125" style="4" customWidth="1"/>
    <col min="9487" max="9726" width="10.85546875" style="4"/>
    <col min="9727" max="9727" width="8.28515625" style="4" customWidth="1"/>
    <col min="9728" max="9728" width="10.85546875" style="4"/>
    <col min="9729" max="9729" width="23.42578125" style="4" customWidth="1"/>
    <col min="9730" max="9730" width="25.140625" style="4" customWidth="1"/>
    <col min="9731" max="9731" width="12.85546875" style="4" customWidth="1"/>
    <col min="9732" max="9732" width="9.5703125" style="4" customWidth="1"/>
    <col min="9733" max="9733" width="8.7109375" style="4" customWidth="1"/>
    <col min="9734" max="9734" width="10.85546875" style="4"/>
    <col min="9735" max="9736" width="0" style="4" hidden="1" customWidth="1"/>
    <col min="9737" max="9737" width="14.28515625" style="4" customWidth="1"/>
    <col min="9738" max="9738" width="14.85546875" style="4" customWidth="1"/>
    <col min="9739" max="9739" width="15.7109375" style="4" customWidth="1"/>
    <col min="9740" max="9740" width="16" style="4" customWidth="1"/>
    <col min="9741" max="9741" width="15.42578125" style="4" customWidth="1"/>
    <col min="9742" max="9742" width="28.5703125" style="4" customWidth="1"/>
    <col min="9743" max="9982" width="10.85546875" style="4"/>
    <col min="9983" max="9983" width="8.28515625" style="4" customWidth="1"/>
    <col min="9984" max="9984" width="10.85546875" style="4"/>
    <col min="9985" max="9985" width="23.42578125" style="4" customWidth="1"/>
    <col min="9986" max="9986" width="25.140625" style="4" customWidth="1"/>
    <col min="9987" max="9987" width="12.85546875" style="4" customWidth="1"/>
    <col min="9988" max="9988" width="9.5703125" style="4" customWidth="1"/>
    <col min="9989" max="9989" width="8.7109375" style="4" customWidth="1"/>
    <col min="9990" max="9990" width="10.85546875" style="4"/>
    <col min="9991" max="9992" width="0" style="4" hidden="1" customWidth="1"/>
    <col min="9993" max="9993" width="14.28515625" style="4" customWidth="1"/>
    <col min="9994" max="9994" width="14.85546875" style="4" customWidth="1"/>
    <col min="9995" max="9995" width="15.7109375" style="4" customWidth="1"/>
    <col min="9996" max="9996" width="16" style="4" customWidth="1"/>
    <col min="9997" max="9997" width="15.42578125" style="4" customWidth="1"/>
    <col min="9998" max="9998" width="28.5703125" style="4" customWidth="1"/>
    <col min="9999" max="10238" width="10.85546875" style="4"/>
    <col min="10239" max="10239" width="8.28515625" style="4" customWidth="1"/>
    <col min="10240" max="10240" width="10.85546875" style="4"/>
    <col min="10241" max="10241" width="23.42578125" style="4" customWidth="1"/>
    <col min="10242" max="10242" width="25.140625" style="4" customWidth="1"/>
    <col min="10243" max="10243" width="12.85546875" style="4" customWidth="1"/>
    <col min="10244" max="10244" width="9.5703125" style="4" customWidth="1"/>
    <col min="10245" max="10245" width="8.7109375" style="4" customWidth="1"/>
    <col min="10246" max="10246" width="10.85546875" style="4"/>
    <col min="10247" max="10248" width="0" style="4" hidden="1" customWidth="1"/>
    <col min="10249" max="10249" width="14.28515625" style="4" customWidth="1"/>
    <col min="10250" max="10250" width="14.85546875" style="4" customWidth="1"/>
    <col min="10251" max="10251" width="15.7109375" style="4" customWidth="1"/>
    <col min="10252" max="10252" width="16" style="4" customWidth="1"/>
    <col min="10253" max="10253" width="15.42578125" style="4" customWidth="1"/>
    <col min="10254" max="10254" width="28.5703125" style="4" customWidth="1"/>
    <col min="10255" max="10494" width="10.85546875" style="4"/>
    <col min="10495" max="10495" width="8.28515625" style="4" customWidth="1"/>
    <col min="10496" max="10496" width="10.85546875" style="4"/>
    <col min="10497" max="10497" width="23.42578125" style="4" customWidth="1"/>
    <col min="10498" max="10498" width="25.140625" style="4" customWidth="1"/>
    <col min="10499" max="10499" width="12.85546875" style="4" customWidth="1"/>
    <col min="10500" max="10500" width="9.5703125" style="4" customWidth="1"/>
    <col min="10501" max="10501" width="8.7109375" style="4" customWidth="1"/>
    <col min="10502" max="10502" width="10.85546875" style="4"/>
    <col min="10503" max="10504" width="0" style="4" hidden="1" customWidth="1"/>
    <col min="10505" max="10505" width="14.28515625" style="4" customWidth="1"/>
    <col min="10506" max="10506" width="14.85546875" style="4" customWidth="1"/>
    <col min="10507" max="10507" width="15.7109375" style="4" customWidth="1"/>
    <col min="10508" max="10508" width="16" style="4" customWidth="1"/>
    <col min="10509" max="10509" width="15.42578125" style="4" customWidth="1"/>
    <col min="10510" max="10510" width="28.5703125" style="4" customWidth="1"/>
    <col min="10511" max="10750" width="10.85546875" style="4"/>
    <col min="10751" max="10751" width="8.28515625" style="4" customWidth="1"/>
    <col min="10752" max="10752" width="10.85546875" style="4"/>
    <col min="10753" max="10753" width="23.42578125" style="4" customWidth="1"/>
    <col min="10754" max="10754" width="25.140625" style="4" customWidth="1"/>
    <col min="10755" max="10755" width="12.85546875" style="4" customWidth="1"/>
    <col min="10756" max="10756" width="9.5703125" style="4" customWidth="1"/>
    <col min="10757" max="10757" width="8.7109375" style="4" customWidth="1"/>
    <col min="10758" max="10758" width="10.85546875" style="4"/>
    <col min="10759" max="10760" width="0" style="4" hidden="1" customWidth="1"/>
    <col min="10761" max="10761" width="14.28515625" style="4" customWidth="1"/>
    <col min="10762" max="10762" width="14.85546875" style="4" customWidth="1"/>
    <col min="10763" max="10763" width="15.7109375" style="4" customWidth="1"/>
    <col min="10764" max="10764" width="16" style="4" customWidth="1"/>
    <col min="10765" max="10765" width="15.42578125" style="4" customWidth="1"/>
    <col min="10766" max="10766" width="28.5703125" style="4" customWidth="1"/>
    <col min="10767" max="11006" width="10.85546875" style="4"/>
    <col min="11007" max="11007" width="8.28515625" style="4" customWidth="1"/>
    <col min="11008" max="11008" width="10.85546875" style="4"/>
    <col min="11009" max="11009" width="23.42578125" style="4" customWidth="1"/>
    <col min="11010" max="11010" width="25.140625" style="4" customWidth="1"/>
    <col min="11011" max="11011" width="12.85546875" style="4" customWidth="1"/>
    <col min="11012" max="11012" width="9.5703125" style="4" customWidth="1"/>
    <col min="11013" max="11013" width="8.7109375" style="4" customWidth="1"/>
    <col min="11014" max="11014" width="10.85546875" style="4"/>
    <col min="11015" max="11016" width="0" style="4" hidden="1" customWidth="1"/>
    <col min="11017" max="11017" width="14.28515625" style="4" customWidth="1"/>
    <col min="11018" max="11018" width="14.85546875" style="4" customWidth="1"/>
    <col min="11019" max="11019" width="15.7109375" style="4" customWidth="1"/>
    <col min="11020" max="11020" width="16" style="4" customWidth="1"/>
    <col min="11021" max="11021" width="15.42578125" style="4" customWidth="1"/>
    <col min="11022" max="11022" width="28.5703125" style="4" customWidth="1"/>
    <col min="11023" max="11262" width="10.85546875" style="4"/>
    <col min="11263" max="11263" width="8.28515625" style="4" customWidth="1"/>
    <col min="11264" max="11264" width="10.85546875" style="4"/>
    <col min="11265" max="11265" width="23.42578125" style="4" customWidth="1"/>
    <col min="11266" max="11266" width="25.140625" style="4" customWidth="1"/>
    <col min="11267" max="11267" width="12.85546875" style="4" customWidth="1"/>
    <col min="11268" max="11268" width="9.5703125" style="4" customWidth="1"/>
    <col min="11269" max="11269" width="8.7109375" style="4" customWidth="1"/>
    <col min="11270" max="11270" width="10.85546875" style="4"/>
    <col min="11271" max="11272" width="0" style="4" hidden="1" customWidth="1"/>
    <col min="11273" max="11273" width="14.28515625" style="4" customWidth="1"/>
    <col min="11274" max="11274" width="14.85546875" style="4" customWidth="1"/>
    <col min="11275" max="11275" width="15.7109375" style="4" customWidth="1"/>
    <col min="11276" max="11276" width="16" style="4" customWidth="1"/>
    <col min="11277" max="11277" width="15.42578125" style="4" customWidth="1"/>
    <col min="11278" max="11278" width="28.5703125" style="4" customWidth="1"/>
    <col min="11279" max="11518" width="10.85546875" style="4"/>
    <col min="11519" max="11519" width="8.28515625" style="4" customWidth="1"/>
    <col min="11520" max="11520" width="10.85546875" style="4"/>
    <col min="11521" max="11521" width="23.42578125" style="4" customWidth="1"/>
    <col min="11522" max="11522" width="25.140625" style="4" customWidth="1"/>
    <col min="11523" max="11523" width="12.85546875" style="4" customWidth="1"/>
    <col min="11524" max="11524" width="9.5703125" style="4" customWidth="1"/>
    <col min="11525" max="11525" width="8.7109375" style="4" customWidth="1"/>
    <col min="11526" max="11526" width="10.85546875" style="4"/>
    <col min="11527" max="11528" width="0" style="4" hidden="1" customWidth="1"/>
    <col min="11529" max="11529" width="14.28515625" style="4" customWidth="1"/>
    <col min="11530" max="11530" width="14.85546875" style="4" customWidth="1"/>
    <col min="11531" max="11531" width="15.7109375" style="4" customWidth="1"/>
    <col min="11532" max="11532" width="16" style="4" customWidth="1"/>
    <col min="11533" max="11533" width="15.42578125" style="4" customWidth="1"/>
    <col min="11534" max="11534" width="28.5703125" style="4" customWidth="1"/>
    <col min="11535" max="11774" width="10.85546875" style="4"/>
    <col min="11775" max="11775" width="8.28515625" style="4" customWidth="1"/>
    <col min="11776" max="11776" width="10.85546875" style="4"/>
    <col min="11777" max="11777" width="23.42578125" style="4" customWidth="1"/>
    <col min="11778" max="11778" width="25.140625" style="4" customWidth="1"/>
    <col min="11779" max="11779" width="12.85546875" style="4" customWidth="1"/>
    <col min="11780" max="11780" width="9.5703125" style="4" customWidth="1"/>
    <col min="11781" max="11781" width="8.7109375" style="4" customWidth="1"/>
    <col min="11782" max="11782" width="10.85546875" style="4"/>
    <col min="11783" max="11784" width="0" style="4" hidden="1" customWidth="1"/>
    <col min="11785" max="11785" width="14.28515625" style="4" customWidth="1"/>
    <col min="11786" max="11786" width="14.85546875" style="4" customWidth="1"/>
    <col min="11787" max="11787" width="15.7109375" style="4" customWidth="1"/>
    <col min="11788" max="11788" width="16" style="4" customWidth="1"/>
    <col min="11789" max="11789" width="15.42578125" style="4" customWidth="1"/>
    <col min="11790" max="11790" width="28.5703125" style="4" customWidth="1"/>
    <col min="11791" max="12030" width="10.85546875" style="4"/>
    <col min="12031" max="12031" width="8.28515625" style="4" customWidth="1"/>
    <col min="12032" max="12032" width="10.85546875" style="4"/>
    <col min="12033" max="12033" width="23.42578125" style="4" customWidth="1"/>
    <col min="12034" max="12034" width="25.140625" style="4" customWidth="1"/>
    <col min="12035" max="12035" width="12.85546875" style="4" customWidth="1"/>
    <col min="12036" max="12036" width="9.5703125" style="4" customWidth="1"/>
    <col min="12037" max="12037" width="8.7109375" style="4" customWidth="1"/>
    <col min="12038" max="12038" width="10.85546875" style="4"/>
    <col min="12039" max="12040" width="0" style="4" hidden="1" customWidth="1"/>
    <col min="12041" max="12041" width="14.28515625" style="4" customWidth="1"/>
    <col min="12042" max="12042" width="14.85546875" style="4" customWidth="1"/>
    <col min="12043" max="12043" width="15.7109375" style="4" customWidth="1"/>
    <col min="12044" max="12044" width="16" style="4" customWidth="1"/>
    <col min="12045" max="12045" width="15.42578125" style="4" customWidth="1"/>
    <col min="12046" max="12046" width="28.5703125" style="4" customWidth="1"/>
    <col min="12047" max="12286" width="10.85546875" style="4"/>
    <col min="12287" max="12287" width="8.28515625" style="4" customWidth="1"/>
    <col min="12288" max="12288" width="10.85546875" style="4"/>
    <col min="12289" max="12289" width="23.42578125" style="4" customWidth="1"/>
    <col min="12290" max="12290" width="25.140625" style="4" customWidth="1"/>
    <col min="12291" max="12291" width="12.85546875" style="4" customWidth="1"/>
    <col min="12292" max="12292" width="9.5703125" style="4" customWidth="1"/>
    <col min="12293" max="12293" width="8.7109375" style="4" customWidth="1"/>
    <col min="12294" max="12294" width="10.85546875" style="4"/>
    <col min="12295" max="12296" width="0" style="4" hidden="1" customWidth="1"/>
    <col min="12297" max="12297" width="14.28515625" style="4" customWidth="1"/>
    <col min="12298" max="12298" width="14.85546875" style="4" customWidth="1"/>
    <col min="12299" max="12299" width="15.7109375" style="4" customWidth="1"/>
    <col min="12300" max="12300" width="16" style="4" customWidth="1"/>
    <col min="12301" max="12301" width="15.42578125" style="4" customWidth="1"/>
    <col min="12302" max="12302" width="28.5703125" style="4" customWidth="1"/>
    <col min="12303" max="12542" width="10.85546875" style="4"/>
    <col min="12543" max="12543" width="8.28515625" style="4" customWidth="1"/>
    <col min="12544" max="12544" width="10.85546875" style="4"/>
    <col min="12545" max="12545" width="23.42578125" style="4" customWidth="1"/>
    <col min="12546" max="12546" width="25.140625" style="4" customWidth="1"/>
    <col min="12547" max="12547" width="12.85546875" style="4" customWidth="1"/>
    <col min="12548" max="12548" width="9.5703125" style="4" customWidth="1"/>
    <col min="12549" max="12549" width="8.7109375" style="4" customWidth="1"/>
    <col min="12550" max="12550" width="10.85546875" style="4"/>
    <col min="12551" max="12552" width="0" style="4" hidden="1" customWidth="1"/>
    <col min="12553" max="12553" width="14.28515625" style="4" customWidth="1"/>
    <col min="12554" max="12554" width="14.85546875" style="4" customWidth="1"/>
    <col min="12555" max="12555" width="15.7109375" style="4" customWidth="1"/>
    <col min="12556" max="12556" width="16" style="4" customWidth="1"/>
    <col min="12557" max="12557" width="15.42578125" style="4" customWidth="1"/>
    <col min="12558" max="12558" width="28.5703125" style="4" customWidth="1"/>
    <col min="12559" max="12798" width="10.85546875" style="4"/>
    <col min="12799" max="12799" width="8.28515625" style="4" customWidth="1"/>
    <col min="12800" max="12800" width="10.85546875" style="4"/>
    <col min="12801" max="12801" width="23.42578125" style="4" customWidth="1"/>
    <col min="12802" max="12802" width="25.140625" style="4" customWidth="1"/>
    <col min="12803" max="12803" width="12.85546875" style="4" customWidth="1"/>
    <col min="12804" max="12804" width="9.5703125" style="4" customWidth="1"/>
    <col min="12805" max="12805" width="8.7109375" style="4" customWidth="1"/>
    <col min="12806" max="12806" width="10.85546875" style="4"/>
    <col min="12807" max="12808" width="0" style="4" hidden="1" customWidth="1"/>
    <col min="12809" max="12809" width="14.28515625" style="4" customWidth="1"/>
    <col min="12810" max="12810" width="14.85546875" style="4" customWidth="1"/>
    <col min="12811" max="12811" width="15.7109375" style="4" customWidth="1"/>
    <col min="12812" max="12812" width="16" style="4" customWidth="1"/>
    <col min="12813" max="12813" width="15.42578125" style="4" customWidth="1"/>
    <col min="12814" max="12814" width="28.5703125" style="4" customWidth="1"/>
    <col min="12815" max="13054" width="10.85546875" style="4"/>
    <col min="13055" max="13055" width="8.28515625" style="4" customWidth="1"/>
    <col min="13056" max="13056" width="10.85546875" style="4"/>
    <col min="13057" max="13057" width="23.42578125" style="4" customWidth="1"/>
    <col min="13058" max="13058" width="25.140625" style="4" customWidth="1"/>
    <col min="13059" max="13059" width="12.85546875" style="4" customWidth="1"/>
    <col min="13060" max="13060" width="9.5703125" style="4" customWidth="1"/>
    <col min="13061" max="13061" width="8.7109375" style="4" customWidth="1"/>
    <col min="13062" max="13062" width="10.85546875" style="4"/>
    <col min="13063" max="13064" width="0" style="4" hidden="1" customWidth="1"/>
    <col min="13065" max="13065" width="14.28515625" style="4" customWidth="1"/>
    <col min="13066" max="13066" width="14.85546875" style="4" customWidth="1"/>
    <col min="13067" max="13067" width="15.7109375" style="4" customWidth="1"/>
    <col min="13068" max="13068" width="16" style="4" customWidth="1"/>
    <col min="13069" max="13069" width="15.42578125" style="4" customWidth="1"/>
    <col min="13070" max="13070" width="28.5703125" style="4" customWidth="1"/>
    <col min="13071" max="13310" width="10.85546875" style="4"/>
    <col min="13311" max="13311" width="8.28515625" style="4" customWidth="1"/>
    <col min="13312" max="13312" width="10.85546875" style="4"/>
    <col min="13313" max="13313" width="23.42578125" style="4" customWidth="1"/>
    <col min="13314" max="13314" width="25.140625" style="4" customWidth="1"/>
    <col min="13315" max="13315" width="12.85546875" style="4" customWidth="1"/>
    <col min="13316" max="13316" width="9.5703125" style="4" customWidth="1"/>
    <col min="13317" max="13317" width="8.7109375" style="4" customWidth="1"/>
    <col min="13318" max="13318" width="10.85546875" style="4"/>
    <col min="13319" max="13320" width="0" style="4" hidden="1" customWidth="1"/>
    <col min="13321" max="13321" width="14.28515625" style="4" customWidth="1"/>
    <col min="13322" max="13322" width="14.85546875" style="4" customWidth="1"/>
    <col min="13323" max="13323" width="15.7109375" style="4" customWidth="1"/>
    <col min="13324" max="13324" width="16" style="4" customWidth="1"/>
    <col min="13325" max="13325" width="15.42578125" style="4" customWidth="1"/>
    <col min="13326" max="13326" width="28.5703125" style="4" customWidth="1"/>
    <col min="13327" max="13566" width="10.85546875" style="4"/>
    <col min="13567" max="13567" width="8.28515625" style="4" customWidth="1"/>
    <col min="13568" max="13568" width="10.85546875" style="4"/>
    <col min="13569" max="13569" width="23.42578125" style="4" customWidth="1"/>
    <col min="13570" max="13570" width="25.140625" style="4" customWidth="1"/>
    <col min="13571" max="13571" width="12.85546875" style="4" customWidth="1"/>
    <col min="13572" max="13572" width="9.5703125" style="4" customWidth="1"/>
    <col min="13573" max="13573" width="8.7109375" style="4" customWidth="1"/>
    <col min="13574" max="13574" width="10.85546875" style="4"/>
    <col min="13575" max="13576" width="0" style="4" hidden="1" customWidth="1"/>
    <col min="13577" max="13577" width="14.28515625" style="4" customWidth="1"/>
    <col min="13578" max="13578" width="14.85546875" style="4" customWidth="1"/>
    <col min="13579" max="13579" width="15.7109375" style="4" customWidth="1"/>
    <col min="13580" max="13580" width="16" style="4" customWidth="1"/>
    <col min="13581" max="13581" width="15.42578125" style="4" customWidth="1"/>
    <col min="13582" max="13582" width="28.5703125" style="4" customWidth="1"/>
    <col min="13583" max="13822" width="10.85546875" style="4"/>
    <col min="13823" max="13823" width="8.28515625" style="4" customWidth="1"/>
    <col min="13824" max="13824" width="10.85546875" style="4"/>
    <col min="13825" max="13825" width="23.42578125" style="4" customWidth="1"/>
    <col min="13826" max="13826" width="25.140625" style="4" customWidth="1"/>
    <col min="13827" max="13827" width="12.85546875" style="4" customWidth="1"/>
    <col min="13828" max="13828" width="9.5703125" style="4" customWidth="1"/>
    <col min="13829" max="13829" width="8.7109375" style="4" customWidth="1"/>
    <col min="13830" max="13830" width="10.85546875" style="4"/>
    <col min="13831" max="13832" width="0" style="4" hidden="1" customWidth="1"/>
    <col min="13833" max="13833" width="14.28515625" style="4" customWidth="1"/>
    <col min="13834" max="13834" width="14.85546875" style="4" customWidth="1"/>
    <col min="13835" max="13835" width="15.7109375" style="4" customWidth="1"/>
    <col min="13836" max="13836" width="16" style="4" customWidth="1"/>
    <col min="13837" max="13837" width="15.42578125" style="4" customWidth="1"/>
    <col min="13838" max="13838" width="28.5703125" style="4" customWidth="1"/>
    <col min="13839" max="14078" width="10.85546875" style="4"/>
    <col min="14079" max="14079" width="8.28515625" style="4" customWidth="1"/>
    <col min="14080" max="14080" width="10.85546875" style="4"/>
    <col min="14081" max="14081" width="23.42578125" style="4" customWidth="1"/>
    <col min="14082" max="14082" width="25.140625" style="4" customWidth="1"/>
    <col min="14083" max="14083" width="12.85546875" style="4" customWidth="1"/>
    <col min="14084" max="14084" width="9.5703125" style="4" customWidth="1"/>
    <col min="14085" max="14085" width="8.7109375" style="4" customWidth="1"/>
    <col min="14086" max="14086" width="10.85546875" style="4"/>
    <col min="14087" max="14088" width="0" style="4" hidden="1" customWidth="1"/>
    <col min="14089" max="14089" width="14.28515625" style="4" customWidth="1"/>
    <col min="14090" max="14090" width="14.85546875" style="4" customWidth="1"/>
    <col min="14091" max="14091" width="15.7109375" style="4" customWidth="1"/>
    <col min="14092" max="14092" width="16" style="4" customWidth="1"/>
    <col min="14093" max="14093" width="15.42578125" style="4" customWidth="1"/>
    <col min="14094" max="14094" width="28.5703125" style="4" customWidth="1"/>
    <col min="14095" max="14334" width="10.85546875" style="4"/>
    <col min="14335" max="14335" width="8.28515625" style="4" customWidth="1"/>
    <col min="14336" max="14336" width="10.85546875" style="4"/>
    <col min="14337" max="14337" width="23.42578125" style="4" customWidth="1"/>
    <col min="14338" max="14338" width="25.140625" style="4" customWidth="1"/>
    <col min="14339" max="14339" width="12.85546875" style="4" customWidth="1"/>
    <col min="14340" max="14340" width="9.5703125" style="4" customWidth="1"/>
    <col min="14341" max="14341" width="8.7109375" style="4" customWidth="1"/>
    <col min="14342" max="14342" width="10.85546875" style="4"/>
    <col min="14343" max="14344" width="0" style="4" hidden="1" customWidth="1"/>
    <col min="14345" max="14345" width="14.28515625" style="4" customWidth="1"/>
    <col min="14346" max="14346" width="14.85546875" style="4" customWidth="1"/>
    <col min="14347" max="14347" width="15.7109375" style="4" customWidth="1"/>
    <col min="14348" max="14348" width="16" style="4" customWidth="1"/>
    <col min="14349" max="14349" width="15.42578125" style="4" customWidth="1"/>
    <col min="14350" max="14350" width="28.5703125" style="4" customWidth="1"/>
    <col min="14351" max="14590" width="10.85546875" style="4"/>
    <col min="14591" max="14591" width="8.28515625" style="4" customWidth="1"/>
    <col min="14592" max="14592" width="10.85546875" style="4"/>
    <col min="14593" max="14593" width="23.42578125" style="4" customWidth="1"/>
    <col min="14594" max="14594" width="25.140625" style="4" customWidth="1"/>
    <col min="14595" max="14595" width="12.85546875" style="4" customWidth="1"/>
    <col min="14596" max="14596" width="9.5703125" style="4" customWidth="1"/>
    <col min="14597" max="14597" width="8.7109375" style="4" customWidth="1"/>
    <col min="14598" max="14598" width="10.85546875" style="4"/>
    <col min="14599" max="14600" width="0" style="4" hidden="1" customWidth="1"/>
    <col min="14601" max="14601" width="14.28515625" style="4" customWidth="1"/>
    <col min="14602" max="14602" width="14.85546875" style="4" customWidth="1"/>
    <col min="14603" max="14603" width="15.7109375" style="4" customWidth="1"/>
    <col min="14604" max="14604" width="16" style="4" customWidth="1"/>
    <col min="14605" max="14605" width="15.42578125" style="4" customWidth="1"/>
    <col min="14606" max="14606" width="28.5703125" style="4" customWidth="1"/>
    <col min="14607" max="14846" width="10.85546875" style="4"/>
    <col min="14847" max="14847" width="8.28515625" style="4" customWidth="1"/>
    <col min="14848" max="14848" width="10.85546875" style="4"/>
    <col min="14849" max="14849" width="23.42578125" style="4" customWidth="1"/>
    <col min="14850" max="14850" width="25.140625" style="4" customWidth="1"/>
    <col min="14851" max="14851" width="12.85546875" style="4" customWidth="1"/>
    <col min="14852" max="14852" width="9.5703125" style="4" customWidth="1"/>
    <col min="14853" max="14853" width="8.7109375" style="4" customWidth="1"/>
    <col min="14854" max="14854" width="10.85546875" style="4"/>
    <col min="14855" max="14856" width="0" style="4" hidden="1" customWidth="1"/>
    <col min="14857" max="14857" width="14.28515625" style="4" customWidth="1"/>
    <col min="14858" max="14858" width="14.85546875" style="4" customWidth="1"/>
    <col min="14859" max="14859" width="15.7109375" style="4" customWidth="1"/>
    <col min="14860" max="14860" width="16" style="4" customWidth="1"/>
    <col min="14861" max="14861" width="15.42578125" style="4" customWidth="1"/>
    <col min="14862" max="14862" width="28.5703125" style="4" customWidth="1"/>
    <col min="14863" max="15102" width="10.85546875" style="4"/>
    <col min="15103" max="15103" width="8.28515625" style="4" customWidth="1"/>
    <col min="15104" max="15104" width="10.85546875" style="4"/>
    <col min="15105" max="15105" width="23.42578125" style="4" customWidth="1"/>
    <col min="15106" max="15106" width="25.140625" style="4" customWidth="1"/>
    <col min="15107" max="15107" width="12.85546875" style="4" customWidth="1"/>
    <col min="15108" max="15108" width="9.5703125" style="4" customWidth="1"/>
    <col min="15109" max="15109" width="8.7109375" style="4" customWidth="1"/>
    <col min="15110" max="15110" width="10.85546875" style="4"/>
    <col min="15111" max="15112" width="0" style="4" hidden="1" customWidth="1"/>
    <col min="15113" max="15113" width="14.28515625" style="4" customWidth="1"/>
    <col min="15114" max="15114" width="14.85546875" style="4" customWidth="1"/>
    <col min="15115" max="15115" width="15.7109375" style="4" customWidth="1"/>
    <col min="15116" max="15116" width="16" style="4" customWidth="1"/>
    <col min="15117" max="15117" width="15.42578125" style="4" customWidth="1"/>
    <col min="15118" max="15118" width="28.5703125" style="4" customWidth="1"/>
    <col min="15119" max="15358" width="10.85546875" style="4"/>
    <col min="15359" max="15359" width="8.28515625" style="4" customWidth="1"/>
    <col min="15360" max="15360" width="10.85546875" style="4"/>
    <col min="15361" max="15361" width="23.42578125" style="4" customWidth="1"/>
    <col min="15362" max="15362" width="25.140625" style="4" customWidth="1"/>
    <col min="15363" max="15363" width="12.85546875" style="4" customWidth="1"/>
    <col min="15364" max="15364" width="9.5703125" style="4" customWidth="1"/>
    <col min="15365" max="15365" width="8.7109375" style="4" customWidth="1"/>
    <col min="15366" max="15366" width="10.85546875" style="4"/>
    <col min="15367" max="15368" width="0" style="4" hidden="1" customWidth="1"/>
    <col min="15369" max="15369" width="14.28515625" style="4" customWidth="1"/>
    <col min="15370" max="15370" width="14.85546875" style="4" customWidth="1"/>
    <col min="15371" max="15371" width="15.7109375" style="4" customWidth="1"/>
    <col min="15372" max="15372" width="16" style="4" customWidth="1"/>
    <col min="15373" max="15373" width="15.42578125" style="4" customWidth="1"/>
    <col min="15374" max="15374" width="28.5703125" style="4" customWidth="1"/>
    <col min="15375" max="15614" width="10.85546875" style="4"/>
    <col min="15615" max="15615" width="8.28515625" style="4" customWidth="1"/>
    <col min="15616" max="15616" width="10.85546875" style="4"/>
    <col min="15617" max="15617" width="23.42578125" style="4" customWidth="1"/>
    <col min="15618" max="15618" width="25.140625" style="4" customWidth="1"/>
    <col min="15619" max="15619" width="12.85546875" style="4" customWidth="1"/>
    <col min="15620" max="15620" width="9.5703125" style="4" customWidth="1"/>
    <col min="15621" max="15621" width="8.7109375" style="4" customWidth="1"/>
    <col min="15622" max="15622" width="10.85546875" style="4"/>
    <col min="15623" max="15624" width="0" style="4" hidden="1" customWidth="1"/>
    <col min="15625" max="15625" width="14.28515625" style="4" customWidth="1"/>
    <col min="15626" max="15626" width="14.85546875" style="4" customWidth="1"/>
    <col min="15627" max="15627" width="15.7109375" style="4" customWidth="1"/>
    <col min="15628" max="15628" width="16" style="4" customWidth="1"/>
    <col min="15629" max="15629" width="15.42578125" style="4" customWidth="1"/>
    <col min="15630" max="15630" width="28.5703125" style="4" customWidth="1"/>
    <col min="15631" max="15870" width="10.85546875" style="4"/>
    <col min="15871" max="15871" width="8.28515625" style="4" customWidth="1"/>
    <col min="15872" max="15872" width="10.85546875" style="4"/>
    <col min="15873" max="15873" width="23.42578125" style="4" customWidth="1"/>
    <col min="15874" max="15874" width="25.140625" style="4" customWidth="1"/>
    <col min="15875" max="15875" width="12.85546875" style="4" customWidth="1"/>
    <col min="15876" max="15876" width="9.5703125" style="4" customWidth="1"/>
    <col min="15877" max="15877" width="8.7109375" style="4" customWidth="1"/>
    <col min="15878" max="15878" width="10.85546875" style="4"/>
    <col min="15879" max="15880" width="0" style="4" hidden="1" customWidth="1"/>
    <col min="15881" max="15881" width="14.28515625" style="4" customWidth="1"/>
    <col min="15882" max="15882" width="14.85546875" style="4" customWidth="1"/>
    <col min="15883" max="15883" width="15.7109375" style="4" customWidth="1"/>
    <col min="15884" max="15884" width="16" style="4" customWidth="1"/>
    <col min="15885" max="15885" width="15.42578125" style="4" customWidth="1"/>
    <col min="15886" max="15886" width="28.5703125" style="4" customWidth="1"/>
    <col min="15887" max="16126" width="10.85546875" style="4"/>
    <col min="16127" max="16127" width="8.28515625" style="4" customWidth="1"/>
    <col min="16128" max="16128" width="10.85546875" style="4"/>
    <col min="16129" max="16129" width="23.42578125" style="4" customWidth="1"/>
    <col min="16130" max="16130" width="25.140625" style="4" customWidth="1"/>
    <col min="16131" max="16131" width="12.85546875" style="4" customWidth="1"/>
    <col min="16132" max="16132" width="9.5703125" style="4" customWidth="1"/>
    <col min="16133" max="16133" width="8.7109375" style="4" customWidth="1"/>
    <col min="16134" max="16134" width="10.85546875" style="4"/>
    <col min="16135" max="16136" width="0" style="4" hidden="1" customWidth="1"/>
    <col min="16137" max="16137" width="14.28515625" style="4" customWidth="1"/>
    <col min="16138" max="16138" width="14.85546875" style="4" customWidth="1"/>
    <col min="16139" max="16139" width="15.7109375" style="4" customWidth="1"/>
    <col min="16140" max="16140" width="16" style="4" customWidth="1"/>
    <col min="16141" max="16141" width="15.42578125" style="4" customWidth="1"/>
    <col min="16142" max="16142" width="28.5703125" style="4" customWidth="1"/>
    <col min="16143" max="16384" width="10.85546875" style="4"/>
  </cols>
  <sheetData>
    <row r="2" spans="1:14" ht="23.25" customHeight="1" x14ac:dyDescent="0.2">
      <c r="A2" s="1" t="s">
        <v>0</v>
      </c>
      <c r="B2" s="2"/>
      <c r="C2" s="98" t="s">
        <v>1</v>
      </c>
      <c r="D2" s="99"/>
      <c r="E2" s="99"/>
      <c r="F2" s="99"/>
      <c r="G2" s="99"/>
      <c r="H2" s="99"/>
      <c r="I2" s="99"/>
      <c r="J2" s="100"/>
      <c r="K2" s="3"/>
      <c r="L2" s="3"/>
      <c r="M2" s="3"/>
      <c r="N2" s="3"/>
    </row>
    <row r="3" spans="1:14" ht="15.75" x14ac:dyDescent="0.25">
      <c r="A3" s="3"/>
      <c r="B3" s="3"/>
      <c r="C3" s="3"/>
      <c r="D3" s="38"/>
      <c r="E3" s="3"/>
      <c r="F3" s="3"/>
      <c r="G3" s="3"/>
      <c r="H3" s="3"/>
      <c r="I3" s="3"/>
      <c r="J3" s="3"/>
      <c r="K3" s="3"/>
      <c r="L3" s="3"/>
      <c r="M3" s="3"/>
      <c r="N3" s="3"/>
    </row>
    <row r="4" spans="1:14" x14ac:dyDescent="0.2">
      <c r="A4" s="101" t="s">
        <v>2</v>
      </c>
      <c r="B4" s="101"/>
      <c r="C4" s="101"/>
      <c r="D4" s="101"/>
      <c r="E4" s="101"/>
      <c r="F4" s="101"/>
      <c r="G4" s="102"/>
      <c r="H4" s="103">
        <v>9</v>
      </c>
      <c r="I4" s="101"/>
      <c r="J4" s="101"/>
      <c r="K4" s="101"/>
      <c r="L4" s="101"/>
      <c r="M4" s="101"/>
      <c r="N4" s="101"/>
    </row>
    <row r="5" spans="1:14" ht="36" x14ac:dyDescent="0.2">
      <c r="A5" s="5" t="s">
        <v>3</v>
      </c>
      <c r="B5" s="5" t="s">
        <v>4</v>
      </c>
      <c r="C5" s="5" t="s">
        <v>5</v>
      </c>
      <c r="D5" s="5" t="s">
        <v>6</v>
      </c>
      <c r="E5" s="5" t="s">
        <v>7</v>
      </c>
      <c r="F5" s="5" t="s">
        <v>8</v>
      </c>
      <c r="G5" s="5" t="s">
        <v>9</v>
      </c>
      <c r="H5" s="5" t="s">
        <v>10</v>
      </c>
      <c r="I5" s="5" t="s">
        <v>11</v>
      </c>
      <c r="J5" s="5" t="s">
        <v>12</v>
      </c>
      <c r="K5" s="5" t="s">
        <v>13</v>
      </c>
      <c r="L5" s="5" t="s">
        <v>14</v>
      </c>
      <c r="M5" s="5" t="s">
        <v>15</v>
      </c>
      <c r="N5" s="5" t="s">
        <v>16</v>
      </c>
    </row>
    <row r="6" spans="1:14" ht="26.45" customHeight="1" x14ac:dyDescent="0.2">
      <c r="A6" s="6">
        <v>1</v>
      </c>
      <c r="B6" s="6" t="s">
        <v>17</v>
      </c>
      <c r="C6" s="6" t="s">
        <v>18</v>
      </c>
      <c r="D6" s="6" t="s">
        <v>18</v>
      </c>
      <c r="E6" s="6" t="s">
        <v>19</v>
      </c>
      <c r="F6" s="6">
        <v>111</v>
      </c>
      <c r="G6" s="52">
        <v>13</v>
      </c>
      <c r="H6" s="7">
        <f>J6/30</f>
        <v>94343.990333333335</v>
      </c>
      <c r="I6" s="7">
        <v>2700125</v>
      </c>
      <c r="J6" s="7">
        <v>2830319.71</v>
      </c>
      <c r="K6" s="8">
        <f>+J6*F6</f>
        <v>314165487.81</v>
      </c>
      <c r="L6" s="9"/>
      <c r="M6" s="9"/>
      <c r="N6" s="43">
        <f>H6*F6*G6</f>
        <v>136138378.051</v>
      </c>
    </row>
    <row r="7" spans="1:14" ht="26.45" customHeight="1" x14ac:dyDescent="0.2">
      <c r="A7" s="6">
        <v>2</v>
      </c>
      <c r="B7" s="6" t="s">
        <v>17</v>
      </c>
      <c r="C7" s="6" t="s">
        <v>18</v>
      </c>
      <c r="D7" s="6" t="s">
        <v>18</v>
      </c>
      <c r="E7" s="6" t="s">
        <v>19</v>
      </c>
      <c r="F7" s="6">
        <v>1</v>
      </c>
      <c r="G7" s="52">
        <v>11</v>
      </c>
      <c r="H7" s="7">
        <f t="shared" ref="H7:H11" si="0">J7/30</f>
        <v>94343.990333333335</v>
      </c>
      <c r="I7" s="7">
        <v>2700125</v>
      </c>
      <c r="J7" s="7">
        <v>2830319.71</v>
      </c>
      <c r="K7" s="8">
        <f t="shared" ref="K7:K11" si="1">+J7*F7</f>
        <v>2830319.71</v>
      </c>
      <c r="L7" s="9"/>
      <c r="M7" s="9"/>
      <c r="N7" s="43">
        <f t="shared" ref="N7:N20" si="2">H7*F7*G7</f>
        <v>1037783.8936666667</v>
      </c>
    </row>
    <row r="8" spans="1:14" ht="26.45" customHeight="1" x14ac:dyDescent="0.2">
      <c r="A8" s="6">
        <v>3</v>
      </c>
      <c r="B8" s="6" t="s">
        <v>17</v>
      </c>
      <c r="C8" s="6" t="s">
        <v>18</v>
      </c>
      <c r="D8" s="6" t="s">
        <v>18</v>
      </c>
      <c r="E8" s="6" t="s">
        <v>19</v>
      </c>
      <c r="F8" s="6">
        <v>13</v>
      </c>
      <c r="G8" s="52">
        <v>10</v>
      </c>
      <c r="H8" s="7">
        <f t="shared" si="0"/>
        <v>94343.990333333335</v>
      </c>
      <c r="I8" s="7">
        <v>2700125</v>
      </c>
      <c r="J8" s="7">
        <v>2830319.71</v>
      </c>
      <c r="K8" s="8">
        <f t="shared" si="1"/>
        <v>36794156.229999997</v>
      </c>
      <c r="L8" s="9"/>
      <c r="M8" s="9"/>
      <c r="N8" s="43">
        <f t="shared" si="2"/>
        <v>12264718.743333334</v>
      </c>
    </row>
    <row r="9" spans="1:14" ht="26.45" customHeight="1" x14ac:dyDescent="0.2">
      <c r="A9" s="6">
        <v>4</v>
      </c>
      <c r="B9" s="6" t="s">
        <v>17</v>
      </c>
      <c r="C9" s="6" t="s">
        <v>18</v>
      </c>
      <c r="D9" s="6" t="s">
        <v>18</v>
      </c>
      <c r="E9" s="6" t="s">
        <v>19</v>
      </c>
      <c r="F9" s="6">
        <v>6</v>
      </c>
      <c r="G9" s="52">
        <v>9</v>
      </c>
      <c r="H9" s="7">
        <f t="shared" si="0"/>
        <v>94343.990333333335</v>
      </c>
      <c r="I9" s="7">
        <v>2700125</v>
      </c>
      <c r="J9" s="7">
        <v>2830319.71</v>
      </c>
      <c r="K9" s="8">
        <f t="shared" si="1"/>
        <v>16981918.259999998</v>
      </c>
      <c r="L9" s="9"/>
      <c r="M9" s="9"/>
      <c r="N9" s="43">
        <f t="shared" si="2"/>
        <v>5094575.4780000001</v>
      </c>
    </row>
    <row r="10" spans="1:14" ht="26.45" customHeight="1" x14ac:dyDescent="0.2">
      <c r="A10" s="6">
        <v>5</v>
      </c>
      <c r="B10" s="6" t="s">
        <v>17</v>
      </c>
      <c r="C10" s="6" t="s">
        <v>18</v>
      </c>
      <c r="D10" s="6" t="s">
        <v>18</v>
      </c>
      <c r="E10" s="6" t="s">
        <v>19</v>
      </c>
      <c r="F10" s="6">
        <v>5</v>
      </c>
      <c r="G10" s="52">
        <v>8</v>
      </c>
      <c r="H10" s="7">
        <f t="shared" si="0"/>
        <v>94343.990333333335</v>
      </c>
      <c r="I10" s="7">
        <v>2700125</v>
      </c>
      <c r="J10" s="7">
        <v>2830319.71</v>
      </c>
      <c r="K10" s="8">
        <f t="shared" si="1"/>
        <v>14151598.550000001</v>
      </c>
      <c r="L10" s="9"/>
      <c r="M10" s="9"/>
      <c r="N10" s="43">
        <f t="shared" si="2"/>
        <v>3773759.6133333333</v>
      </c>
    </row>
    <row r="11" spans="1:14" ht="26.45" customHeight="1" x14ac:dyDescent="0.2">
      <c r="A11" s="6">
        <v>5</v>
      </c>
      <c r="B11" s="6" t="s">
        <v>17</v>
      </c>
      <c r="C11" s="6" t="s">
        <v>18</v>
      </c>
      <c r="D11" s="6" t="s">
        <v>18</v>
      </c>
      <c r="E11" s="6" t="s">
        <v>19</v>
      </c>
      <c r="F11" s="6">
        <v>1</v>
      </c>
      <c r="G11" s="52">
        <v>1</v>
      </c>
      <c r="H11" s="7">
        <f t="shared" si="0"/>
        <v>94343.990333333335</v>
      </c>
      <c r="I11" s="7">
        <v>2700125</v>
      </c>
      <c r="J11" s="7">
        <v>2830319.71</v>
      </c>
      <c r="K11" s="8">
        <f t="shared" si="1"/>
        <v>2830319.71</v>
      </c>
      <c r="L11" s="9"/>
      <c r="M11" s="9"/>
      <c r="N11" s="43">
        <f>H11*F11*G11</f>
        <v>94343.990333333335</v>
      </c>
    </row>
    <row r="12" spans="1:14" ht="41.45" customHeight="1" x14ac:dyDescent="0.2">
      <c r="A12" s="6">
        <v>6</v>
      </c>
      <c r="B12" s="6" t="s">
        <v>17</v>
      </c>
      <c r="C12" s="6" t="s">
        <v>20</v>
      </c>
      <c r="D12" s="6" t="s">
        <v>20</v>
      </c>
      <c r="E12" s="6" t="s">
        <v>19</v>
      </c>
      <c r="F12" s="6">
        <v>29</v>
      </c>
      <c r="G12" s="52">
        <v>13</v>
      </c>
      <c r="H12" s="7">
        <f t="shared" ref="H12:H18" si="3">J12/30</f>
        <v>94343.990333333335</v>
      </c>
      <c r="I12" s="7">
        <v>2700125</v>
      </c>
      <c r="J12" s="7">
        <v>2830319.71</v>
      </c>
      <c r="K12" s="8">
        <f>+J12*F12</f>
        <v>82079271.590000004</v>
      </c>
      <c r="L12" s="9"/>
      <c r="M12" s="9"/>
      <c r="N12" s="43">
        <f t="shared" si="2"/>
        <v>35567684.355666667</v>
      </c>
    </row>
    <row r="13" spans="1:14" ht="41.45" customHeight="1" x14ac:dyDescent="0.2">
      <c r="A13" s="6">
        <v>7</v>
      </c>
      <c r="B13" s="6" t="s">
        <v>17</v>
      </c>
      <c r="C13" s="6" t="s">
        <v>20</v>
      </c>
      <c r="D13" s="6" t="s">
        <v>20</v>
      </c>
      <c r="E13" s="6" t="s">
        <v>19</v>
      </c>
      <c r="F13" s="6">
        <v>1</v>
      </c>
      <c r="G13" s="52">
        <v>11</v>
      </c>
      <c r="H13" s="7">
        <f t="shared" si="3"/>
        <v>94343.990333333335</v>
      </c>
      <c r="I13" s="7">
        <v>2700125</v>
      </c>
      <c r="J13" s="7">
        <v>2830319.71</v>
      </c>
      <c r="K13" s="8">
        <f t="shared" ref="K13:K18" si="4">+J13*F13</f>
        <v>2830319.71</v>
      </c>
      <c r="L13" s="9"/>
      <c r="M13" s="9"/>
      <c r="N13" s="43">
        <f t="shared" si="2"/>
        <v>1037783.8936666667</v>
      </c>
    </row>
    <row r="14" spans="1:14" ht="41.45" customHeight="1" x14ac:dyDescent="0.2">
      <c r="A14" s="6">
        <v>8</v>
      </c>
      <c r="B14" s="6" t="s">
        <v>17</v>
      </c>
      <c r="C14" s="6" t="s">
        <v>20</v>
      </c>
      <c r="D14" s="6" t="s">
        <v>20</v>
      </c>
      <c r="E14" s="6" t="s">
        <v>19</v>
      </c>
      <c r="F14" s="6">
        <v>4</v>
      </c>
      <c r="G14" s="52">
        <v>9</v>
      </c>
      <c r="H14" s="7">
        <f>J14/30</f>
        <v>94343.990333333335</v>
      </c>
      <c r="I14" s="7">
        <v>2700125</v>
      </c>
      <c r="J14" s="7">
        <v>2830319.71</v>
      </c>
      <c r="K14" s="8">
        <f t="shared" si="4"/>
        <v>11321278.84</v>
      </c>
      <c r="L14" s="9"/>
      <c r="M14" s="9"/>
      <c r="N14" s="43">
        <f t="shared" si="2"/>
        <v>3396383.6520000002</v>
      </c>
    </row>
    <row r="15" spans="1:14" ht="41.45" customHeight="1" x14ac:dyDescent="0.2">
      <c r="A15" s="6">
        <v>9</v>
      </c>
      <c r="B15" s="6" t="s">
        <v>17</v>
      </c>
      <c r="C15" s="6" t="s">
        <v>20</v>
      </c>
      <c r="D15" s="6" t="s">
        <v>20</v>
      </c>
      <c r="E15" s="6" t="s">
        <v>19</v>
      </c>
      <c r="F15" s="6">
        <v>3</v>
      </c>
      <c r="G15" s="52">
        <v>8</v>
      </c>
      <c r="H15" s="7">
        <f t="shared" si="3"/>
        <v>94343.990333333335</v>
      </c>
      <c r="I15" s="7">
        <v>2700125</v>
      </c>
      <c r="J15" s="7">
        <v>2830319.71</v>
      </c>
      <c r="K15" s="8">
        <f t="shared" si="4"/>
        <v>8490959.129999999</v>
      </c>
      <c r="L15" s="9"/>
      <c r="M15" s="9"/>
      <c r="N15" s="43">
        <f t="shared" si="2"/>
        <v>2264255.7680000002</v>
      </c>
    </row>
    <row r="16" spans="1:14" ht="41.45" customHeight="1" x14ac:dyDescent="0.2">
      <c r="A16" s="6">
        <v>9</v>
      </c>
      <c r="B16" s="6" t="s">
        <v>17</v>
      </c>
      <c r="C16" s="6" t="s">
        <v>20</v>
      </c>
      <c r="D16" s="6" t="s">
        <v>20</v>
      </c>
      <c r="E16" s="6" t="s">
        <v>19</v>
      </c>
      <c r="F16" s="6">
        <v>1</v>
      </c>
      <c r="G16" s="52">
        <v>1</v>
      </c>
      <c r="H16" s="7">
        <f t="shared" si="3"/>
        <v>94343.990333333335</v>
      </c>
      <c r="I16" s="7">
        <v>2700125</v>
      </c>
      <c r="J16" s="7">
        <v>2830319.71</v>
      </c>
      <c r="K16" s="8">
        <f t="shared" si="4"/>
        <v>2830319.71</v>
      </c>
      <c r="L16" s="9"/>
      <c r="M16" s="9"/>
      <c r="N16" s="43">
        <f>H16*F16*G16</f>
        <v>94343.990333333335</v>
      </c>
    </row>
    <row r="17" spans="1:17" ht="41.45" customHeight="1" x14ac:dyDescent="0.2">
      <c r="A17" s="6">
        <v>10</v>
      </c>
      <c r="B17" s="6" t="s">
        <v>17</v>
      </c>
      <c r="C17" s="6" t="s">
        <v>21</v>
      </c>
      <c r="D17" s="6" t="s">
        <v>21</v>
      </c>
      <c r="E17" s="6" t="s">
        <v>19</v>
      </c>
      <c r="F17" s="6">
        <v>3</v>
      </c>
      <c r="G17" s="52">
        <v>13</v>
      </c>
      <c r="H17" s="7">
        <f t="shared" si="3"/>
        <v>94343.990333333335</v>
      </c>
      <c r="I17" s="7">
        <v>2700125</v>
      </c>
      <c r="J17" s="7">
        <v>2830319.71</v>
      </c>
      <c r="K17" s="8">
        <f t="shared" si="4"/>
        <v>8490959.129999999</v>
      </c>
      <c r="L17" s="9"/>
      <c r="M17" s="9"/>
      <c r="N17" s="43">
        <f t="shared" si="2"/>
        <v>3679415.6230000001</v>
      </c>
    </row>
    <row r="18" spans="1:17" ht="41.45" customHeight="1" x14ac:dyDescent="0.2">
      <c r="A18" s="6">
        <v>11</v>
      </c>
      <c r="B18" s="6" t="s">
        <v>17</v>
      </c>
      <c r="C18" s="6" t="s">
        <v>21</v>
      </c>
      <c r="D18" s="6" t="s">
        <v>21</v>
      </c>
      <c r="E18" s="6" t="s">
        <v>19</v>
      </c>
      <c r="F18" s="6">
        <v>2</v>
      </c>
      <c r="G18" s="52">
        <v>4</v>
      </c>
      <c r="H18" s="7">
        <f t="shared" si="3"/>
        <v>94343.990333333335</v>
      </c>
      <c r="I18" s="7">
        <v>2700125</v>
      </c>
      <c r="J18" s="7">
        <v>2830319.71</v>
      </c>
      <c r="K18" s="8">
        <f t="shared" si="4"/>
        <v>5660639.4199999999</v>
      </c>
      <c r="L18" s="9"/>
      <c r="M18" s="9"/>
      <c r="N18" s="43">
        <f t="shared" si="2"/>
        <v>754751.92266666668</v>
      </c>
    </row>
    <row r="19" spans="1:17" ht="41.45" customHeight="1" x14ac:dyDescent="0.2">
      <c r="A19" s="6">
        <v>12</v>
      </c>
      <c r="B19" s="6" t="s">
        <v>17</v>
      </c>
      <c r="C19" s="6" t="s">
        <v>22</v>
      </c>
      <c r="D19" s="6" t="s">
        <v>22</v>
      </c>
      <c r="E19" s="6" t="s">
        <v>19</v>
      </c>
      <c r="F19" s="6">
        <v>3</v>
      </c>
      <c r="G19" s="52">
        <v>13</v>
      </c>
      <c r="H19" s="7">
        <f t="shared" ref="H19:H20" si="5">J19/30</f>
        <v>94343.990333333335</v>
      </c>
      <c r="I19" s="7">
        <v>2700125</v>
      </c>
      <c r="J19" s="7">
        <v>2830319.71</v>
      </c>
      <c r="K19" s="8">
        <f>+J19*F19</f>
        <v>8490959.129999999</v>
      </c>
      <c r="L19" s="9"/>
      <c r="M19" s="9"/>
      <c r="N19" s="43">
        <f t="shared" si="2"/>
        <v>3679415.6230000001</v>
      </c>
    </row>
    <row r="20" spans="1:17" ht="41.45" customHeight="1" x14ac:dyDescent="0.2">
      <c r="A20" s="6">
        <v>13</v>
      </c>
      <c r="B20" s="6" t="s">
        <v>17</v>
      </c>
      <c r="C20" s="6" t="s">
        <v>22</v>
      </c>
      <c r="D20" s="6" t="s">
        <v>22</v>
      </c>
      <c r="E20" s="6" t="s">
        <v>19</v>
      </c>
      <c r="F20" s="6">
        <v>1</v>
      </c>
      <c r="G20" s="52">
        <v>7</v>
      </c>
      <c r="H20" s="7">
        <f t="shared" si="5"/>
        <v>94343.990333333335</v>
      </c>
      <c r="I20" s="7">
        <v>2700125</v>
      </c>
      <c r="J20" s="7">
        <v>2830319.71</v>
      </c>
      <c r="K20" s="8">
        <f t="shared" ref="K20" si="6">+J20*F20</f>
        <v>2830319.71</v>
      </c>
      <c r="L20" s="9"/>
      <c r="M20" s="9"/>
      <c r="N20" s="43">
        <f t="shared" si="2"/>
        <v>660407.9323333333</v>
      </c>
      <c r="O20" s="85">
        <f>SUM(N6:N20)</f>
        <v>209538002.53033331</v>
      </c>
      <c r="P20" s="87">
        <f>'SEDE 1'!O12+'SEDE 2'!O9+'SEDE 3'!O6+'SEDE 4'!O3+'SEDE 5'!O6+'SEDE 6'!O6+'SEDE 7'!O4+'SEDE 8'!O5+'SEDE 9'!O5+'SEDE 10'!O7+'SEDE 11'!O6+'SEDE 12'!O3+'SEDE 13'!O3+'SEDE 14'!O5+'SEDE 15'!O3+'SEDE 16'!O4+'SEDE 17'!O3+'SEDE 18'!O6+'SEDE 19'!O5+'SEDE 20'!O5+'SEDE 21'!O4+'SEDE 22'!O3+'SEDE 23'!O4+'SEDE 24'!O3+'SEDE 25'!O3</f>
        <v>209538002.53033337</v>
      </c>
      <c r="Q20" s="83">
        <f>O20-P20</f>
        <v>0</v>
      </c>
    </row>
    <row r="21" spans="1:17" ht="41.45" customHeight="1" x14ac:dyDescent="0.2">
      <c r="A21" s="6">
        <v>14</v>
      </c>
      <c r="B21" s="6" t="s">
        <v>23</v>
      </c>
      <c r="C21" s="6" t="s">
        <v>24</v>
      </c>
      <c r="D21" s="6" t="s">
        <v>23</v>
      </c>
      <c r="E21" s="6"/>
      <c r="F21" s="6"/>
      <c r="G21" s="6"/>
      <c r="H21" s="7"/>
      <c r="I21" s="7">
        <f>INSUMOS!BH96</f>
        <v>40161088.429999992</v>
      </c>
      <c r="J21" s="7">
        <f>+I21</f>
        <v>40161088.429999992</v>
      </c>
      <c r="K21" s="7">
        <f>+J21</f>
        <v>40161088.429999992</v>
      </c>
      <c r="L21" s="9"/>
      <c r="M21" s="9"/>
      <c r="N21" s="43">
        <f>K21</f>
        <v>40161088.429999992</v>
      </c>
      <c r="O21" s="82"/>
      <c r="P21" s="87"/>
      <c r="Q21" s="83">
        <f>Q20*10%</f>
        <v>0</v>
      </c>
    </row>
    <row r="22" spans="1:17" ht="41.45" customHeight="1" x14ac:dyDescent="0.2">
      <c r="A22" s="6">
        <v>15</v>
      </c>
      <c r="B22" s="6" t="s">
        <v>23</v>
      </c>
      <c r="C22" s="6" t="s">
        <v>25</v>
      </c>
      <c r="D22" s="6" t="s">
        <v>23</v>
      </c>
      <c r="E22" s="6"/>
      <c r="F22" s="6"/>
      <c r="G22" s="6"/>
      <c r="H22" s="7"/>
      <c r="I22" s="7">
        <f>MAQUINARIA!BN73</f>
        <v>12005970.664746325</v>
      </c>
      <c r="J22" s="7">
        <f>I22</f>
        <v>12005970.664746325</v>
      </c>
      <c r="K22" s="7">
        <f>I22</f>
        <v>12005970.664746325</v>
      </c>
      <c r="L22" s="9"/>
      <c r="M22" s="9"/>
      <c r="N22" s="43">
        <f>K22</f>
        <v>12005970.664746325</v>
      </c>
      <c r="P22" s="87"/>
      <c r="Q22" s="83">
        <f>Q21*19%</f>
        <v>0</v>
      </c>
    </row>
    <row r="23" spans="1:17" ht="24.6" customHeight="1" x14ac:dyDescent="0.2">
      <c r="A23" s="10" t="s">
        <v>26</v>
      </c>
      <c r="B23" s="3"/>
      <c r="C23" s="3"/>
      <c r="D23" s="3"/>
      <c r="E23" s="3"/>
      <c r="F23" s="3"/>
      <c r="G23" s="3"/>
      <c r="H23" s="3"/>
      <c r="I23" s="3"/>
      <c r="J23" s="11"/>
      <c r="K23" s="3"/>
      <c r="L23" s="104" t="s">
        <v>14</v>
      </c>
      <c r="M23" s="105"/>
      <c r="N23" s="12">
        <f>L6</f>
        <v>0</v>
      </c>
      <c r="Q23" s="83">
        <f>SUM(Q20:Q22)</f>
        <v>0</v>
      </c>
    </row>
    <row r="24" spans="1:17" ht="18.600000000000001" customHeight="1" x14ac:dyDescent="0.2">
      <c r="A24" s="3"/>
      <c r="B24" s="3"/>
      <c r="C24" s="3"/>
      <c r="D24" s="3"/>
      <c r="E24" s="3"/>
      <c r="F24" s="3"/>
      <c r="G24" s="3"/>
      <c r="H24" s="3"/>
      <c r="I24" s="3"/>
      <c r="J24" s="3"/>
      <c r="K24" s="3"/>
      <c r="L24" s="104" t="s">
        <v>15</v>
      </c>
      <c r="M24" s="105"/>
      <c r="N24" s="12">
        <v>0</v>
      </c>
      <c r="Q24" s="88">
        <f>Q23+DEFINITIVO!AT32</f>
        <v>0</v>
      </c>
    </row>
    <row r="25" spans="1:17" ht="18.600000000000001" customHeight="1" x14ac:dyDescent="0.2">
      <c r="A25" s="3"/>
      <c r="B25" s="3"/>
      <c r="C25" s="3"/>
      <c r="D25" s="3"/>
      <c r="E25" s="3"/>
      <c r="F25" s="3"/>
      <c r="G25" s="3"/>
      <c r="H25" s="3"/>
      <c r="I25" s="3"/>
      <c r="J25" s="3"/>
      <c r="K25" s="3"/>
      <c r="L25" s="97" t="s">
        <v>27</v>
      </c>
      <c r="M25" s="97"/>
      <c r="N25" s="14">
        <f>+SUM(N6:N24)</f>
        <v>261705061.6250796</v>
      </c>
    </row>
    <row r="26" spans="1:17" ht="18.600000000000001" customHeight="1" x14ac:dyDescent="0.2">
      <c r="A26" s="3"/>
      <c r="B26" s="15"/>
      <c r="C26" s="16"/>
      <c r="D26" s="16"/>
      <c r="E26" s="16"/>
      <c r="F26" s="16"/>
      <c r="G26" s="16"/>
      <c r="H26" s="17"/>
      <c r="I26" s="3"/>
      <c r="J26" s="3"/>
      <c r="K26" s="3"/>
      <c r="L26" s="13" t="s">
        <v>28</v>
      </c>
      <c r="M26" s="18">
        <v>0.1</v>
      </c>
      <c r="N26" s="14">
        <f>+N25*M26</f>
        <v>26170506.162507962</v>
      </c>
    </row>
    <row r="27" spans="1:17" ht="18.600000000000001" customHeight="1" x14ac:dyDescent="0.2">
      <c r="A27" s="3"/>
      <c r="B27" s="19"/>
      <c r="C27" s="20"/>
      <c r="D27" s="20"/>
      <c r="E27" s="20"/>
      <c r="F27" s="20"/>
      <c r="G27" s="20"/>
      <c r="H27" s="21"/>
      <c r="I27" s="3"/>
      <c r="J27" s="3"/>
      <c r="K27" s="3"/>
      <c r="L27" s="97" t="s">
        <v>29</v>
      </c>
      <c r="M27" s="97"/>
      <c r="N27" s="14">
        <f>+(N25*10%)*19%</f>
        <v>4972396.1708765132</v>
      </c>
    </row>
    <row r="28" spans="1:17" ht="18.600000000000001" customHeight="1" x14ac:dyDescent="0.2">
      <c r="A28" s="3"/>
      <c r="B28" s="19"/>
      <c r="C28" s="20"/>
      <c r="D28" s="20"/>
      <c r="E28" s="20"/>
      <c r="F28" s="20"/>
      <c r="G28" s="20"/>
      <c r="H28" s="21"/>
      <c r="I28" s="3"/>
      <c r="J28" s="3"/>
      <c r="K28" s="3"/>
      <c r="L28" s="97" t="s">
        <v>30</v>
      </c>
      <c r="M28" s="97"/>
      <c r="N28" s="70">
        <f>+N25+N26+N27</f>
        <v>292847963.95846409</v>
      </c>
    </row>
    <row r="29" spans="1:17" ht="12.75" customHeight="1" x14ac:dyDescent="0.2">
      <c r="A29" s="3"/>
      <c r="B29" s="19"/>
      <c r="C29" s="20"/>
      <c r="D29" s="20"/>
      <c r="E29" s="20"/>
      <c r="F29" s="20"/>
      <c r="G29" s="20"/>
      <c r="H29" s="21"/>
      <c r="I29" s="3"/>
      <c r="J29" s="3"/>
      <c r="K29" s="3"/>
      <c r="L29" s="3"/>
      <c r="M29" s="3"/>
      <c r="N29" s="3"/>
    </row>
    <row r="30" spans="1:17" ht="12.75" customHeight="1" x14ac:dyDescent="0.2">
      <c r="A30" s="3"/>
      <c r="B30" s="19"/>
      <c r="C30" s="20"/>
      <c r="D30" s="20"/>
      <c r="E30" s="20"/>
      <c r="F30" s="20"/>
      <c r="G30" s="20"/>
      <c r="H30" s="21"/>
      <c r="I30" s="3"/>
      <c r="J30" s="3"/>
      <c r="K30" s="3"/>
      <c r="L30" s="3"/>
      <c r="M30" s="3"/>
      <c r="N30" s="3"/>
    </row>
    <row r="31" spans="1:17" ht="12.75" customHeight="1" x14ac:dyDescent="0.2">
      <c r="A31" s="3"/>
      <c r="B31" s="19"/>
      <c r="C31" s="106"/>
      <c r="D31" s="106"/>
      <c r="E31" s="106"/>
      <c r="F31" s="20"/>
      <c r="G31" s="20"/>
      <c r="H31" s="21"/>
      <c r="I31" s="3"/>
      <c r="J31" s="3"/>
      <c r="K31" s="3"/>
      <c r="L31" s="22"/>
      <c r="M31" s="3"/>
      <c r="N31" s="3"/>
    </row>
    <row r="32" spans="1:17" ht="12.75" customHeight="1" x14ac:dyDescent="0.2">
      <c r="A32" s="3"/>
      <c r="B32" s="23"/>
      <c r="D32" s="24"/>
      <c r="E32" s="25"/>
      <c r="F32" s="24"/>
      <c r="G32" s="24"/>
      <c r="H32" s="26"/>
      <c r="I32" s="3"/>
      <c r="J32" s="3"/>
      <c r="K32" s="3"/>
      <c r="L32" s="3"/>
      <c r="M32" s="3"/>
      <c r="N32" s="3"/>
    </row>
    <row r="33" spans="3:14" ht="15" x14ac:dyDescent="0.25">
      <c r="D33" s="24"/>
      <c r="E33" s="27"/>
      <c r="N33" s="37"/>
    </row>
    <row r="34" spans="3:14" ht="15" x14ac:dyDescent="0.25">
      <c r="C34" s="107"/>
      <c r="D34" s="107"/>
      <c r="E34" s="27"/>
    </row>
    <row r="36" spans="3:14" ht="40.5" customHeight="1" x14ac:dyDescent="0.2">
      <c r="C36" s="108"/>
      <c r="D36" s="108"/>
      <c r="E36" s="28"/>
    </row>
    <row r="62" ht="12.75" customHeight="1" x14ac:dyDescent="0.2"/>
  </sheetData>
  <mergeCells count="11">
    <mergeCell ref="L27:M27"/>
    <mergeCell ref="L28:M28"/>
    <mergeCell ref="C31:E31"/>
    <mergeCell ref="C34:D34"/>
    <mergeCell ref="C36:D36"/>
    <mergeCell ref="L25:M25"/>
    <mergeCell ref="C2:J2"/>
    <mergeCell ref="A4:G4"/>
    <mergeCell ref="H4:N4"/>
    <mergeCell ref="L23:M23"/>
    <mergeCell ref="L24:M24"/>
  </mergeCells>
  <conditionalFormatting sqref="M26">
    <cfRule type="expression" dxfId="236" priority="6">
      <formula>ISERROR($P26)</formula>
    </cfRule>
  </conditionalFormatting>
  <conditionalFormatting sqref="N23:N24">
    <cfRule type="expression" dxfId="235" priority="5">
      <formula>ISERROR($G24)</formula>
    </cfRule>
  </conditionalFormatting>
  <conditionalFormatting sqref="N25">
    <cfRule type="expression" dxfId="234" priority="3">
      <formula>ISERROR($J23)</formula>
    </cfRule>
  </conditionalFormatting>
  <conditionalFormatting sqref="N25:N28">
    <cfRule type="expression" dxfId="233" priority="1">
      <formula>ISERROR($Q25)</formula>
    </cfRule>
  </conditionalFormatting>
  <conditionalFormatting sqref="N26:N27">
    <cfRule type="expression" dxfId="232" priority="2">
      <formula>ISERROR($G26)</formula>
    </cfRule>
  </conditionalFormatting>
  <conditionalFormatting sqref="N28">
    <cfRule type="expression" dxfId="231" priority="4">
      <formula>ISERROR($J29)</formula>
    </cfRule>
  </conditionalFormatting>
  <dataValidations disablePrompts="1" count="5">
    <dataValidation type="custom" operator="greaterThanOrEqual" allowBlank="1" showInputMessage="1" showErrorMessage="1" errorTitle="Error" error="El porcentaje que ingreso no esta en este rango 0%-100%, o el resultado del descuento en menor al precio piso $ 2,700,125" promptTitle="Porcentaje Descuento" prompt="Ingrese % de descuento de 0%-100% y el resultado del descuento no puede ser menor al precio piso $ 2,700,125" sqref="WVP983056:WVP983060 JD65552:JD65556 SZ65552:SZ65556 ACV65552:ACV65556 AMR65552:AMR65556 AWN65552:AWN65556 BGJ65552:BGJ65556 BQF65552:BQF65556 CAB65552:CAB65556 CJX65552:CJX65556 CTT65552:CTT65556 DDP65552:DDP65556 DNL65552:DNL65556 DXH65552:DXH65556 EHD65552:EHD65556 EQZ65552:EQZ65556 FAV65552:FAV65556 FKR65552:FKR65556 FUN65552:FUN65556 GEJ65552:GEJ65556 GOF65552:GOF65556 GYB65552:GYB65556 HHX65552:HHX65556 HRT65552:HRT65556 IBP65552:IBP65556 ILL65552:ILL65556 IVH65552:IVH65556 JFD65552:JFD65556 JOZ65552:JOZ65556 JYV65552:JYV65556 KIR65552:KIR65556 KSN65552:KSN65556 LCJ65552:LCJ65556 LMF65552:LMF65556 LWB65552:LWB65556 MFX65552:MFX65556 MPT65552:MPT65556 MZP65552:MZP65556 NJL65552:NJL65556 NTH65552:NTH65556 ODD65552:ODD65556 OMZ65552:OMZ65556 OWV65552:OWV65556 PGR65552:PGR65556 PQN65552:PQN65556 QAJ65552:QAJ65556 QKF65552:QKF65556 QUB65552:QUB65556 RDX65552:RDX65556 RNT65552:RNT65556 RXP65552:RXP65556 SHL65552:SHL65556 SRH65552:SRH65556 TBD65552:TBD65556 TKZ65552:TKZ65556 TUV65552:TUV65556 UER65552:UER65556 UON65552:UON65556 UYJ65552:UYJ65556 VIF65552:VIF65556 VSB65552:VSB65556 WBX65552:WBX65556 WLT65552:WLT65556 WVP65552:WVP65556 JD131088:JD131092 SZ131088:SZ131092 ACV131088:ACV131092 AMR131088:AMR131092 AWN131088:AWN131092 BGJ131088:BGJ131092 BQF131088:BQF131092 CAB131088:CAB131092 CJX131088:CJX131092 CTT131088:CTT131092 DDP131088:DDP131092 DNL131088:DNL131092 DXH131088:DXH131092 EHD131088:EHD131092 EQZ131088:EQZ131092 FAV131088:FAV131092 FKR131088:FKR131092 FUN131088:FUN131092 GEJ131088:GEJ131092 GOF131088:GOF131092 GYB131088:GYB131092 HHX131088:HHX131092 HRT131088:HRT131092 IBP131088:IBP131092 ILL131088:ILL131092 IVH131088:IVH131092 JFD131088:JFD131092 JOZ131088:JOZ131092 JYV131088:JYV131092 KIR131088:KIR131092 KSN131088:KSN131092 LCJ131088:LCJ131092 LMF131088:LMF131092 LWB131088:LWB131092 MFX131088:MFX131092 MPT131088:MPT131092 MZP131088:MZP131092 NJL131088:NJL131092 NTH131088:NTH131092 ODD131088:ODD131092 OMZ131088:OMZ131092 OWV131088:OWV131092 PGR131088:PGR131092 PQN131088:PQN131092 QAJ131088:QAJ131092 QKF131088:QKF131092 QUB131088:QUB131092 RDX131088:RDX131092 RNT131088:RNT131092 RXP131088:RXP131092 SHL131088:SHL131092 SRH131088:SRH131092 TBD131088:TBD131092 TKZ131088:TKZ131092 TUV131088:TUV131092 UER131088:UER131092 UON131088:UON131092 UYJ131088:UYJ131092 VIF131088:VIF131092 VSB131088:VSB131092 WBX131088:WBX131092 WLT131088:WLT131092 WVP131088:WVP131092 JD196624:JD196628 SZ196624:SZ196628 ACV196624:ACV196628 AMR196624:AMR196628 AWN196624:AWN196628 BGJ196624:BGJ196628 BQF196624:BQF196628 CAB196624:CAB196628 CJX196624:CJX196628 CTT196624:CTT196628 DDP196624:DDP196628 DNL196624:DNL196628 DXH196624:DXH196628 EHD196624:EHD196628 EQZ196624:EQZ196628 FAV196624:FAV196628 FKR196624:FKR196628 FUN196624:FUN196628 GEJ196624:GEJ196628 GOF196624:GOF196628 GYB196624:GYB196628 HHX196624:HHX196628 HRT196624:HRT196628 IBP196624:IBP196628 ILL196624:ILL196628 IVH196624:IVH196628 JFD196624:JFD196628 JOZ196624:JOZ196628 JYV196624:JYV196628 KIR196624:KIR196628 KSN196624:KSN196628 LCJ196624:LCJ196628 LMF196624:LMF196628 LWB196624:LWB196628 MFX196624:MFX196628 MPT196624:MPT196628 MZP196624:MZP196628 NJL196624:NJL196628 NTH196624:NTH196628 ODD196624:ODD196628 OMZ196624:OMZ196628 OWV196624:OWV196628 PGR196624:PGR196628 PQN196624:PQN196628 QAJ196624:QAJ196628 QKF196624:QKF196628 QUB196624:QUB196628 RDX196624:RDX196628 RNT196624:RNT196628 RXP196624:RXP196628 SHL196624:SHL196628 SRH196624:SRH196628 TBD196624:TBD196628 TKZ196624:TKZ196628 TUV196624:TUV196628 UER196624:UER196628 UON196624:UON196628 UYJ196624:UYJ196628 VIF196624:VIF196628 VSB196624:VSB196628 WBX196624:WBX196628 WLT196624:WLT196628 WVP196624:WVP196628 JD262160:JD262164 SZ262160:SZ262164 ACV262160:ACV262164 AMR262160:AMR262164 AWN262160:AWN262164 BGJ262160:BGJ262164 BQF262160:BQF262164 CAB262160:CAB262164 CJX262160:CJX262164 CTT262160:CTT262164 DDP262160:DDP262164 DNL262160:DNL262164 DXH262160:DXH262164 EHD262160:EHD262164 EQZ262160:EQZ262164 FAV262160:FAV262164 FKR262160:FKR262164 FUN262160:FUN262164 GEJ262160:GEJ262164 GOF262160:GOF262164 GYB262160:GYB262164 HHX262160:HHX262164 HRT262160:HRT262164 IBP262160:IBP262164 ILL262160:ILL262164 IVH262160:IVH262164 JFD262160:JFD262164 JOZ262160:JOZ262164 JYV262160:JYV262164 KIR262160:KIR262164 KSN262160:KSN262164 LCJ262160:LCJ262164 LMF262160:LMF262164 LWB262160:LWB262164 MFX262160:MFX262164 MPT262160:MPT262164 MZP262160:MZP262164 NJL262160:NJL262164 NTH262160:NTH262164 ODD262160:ODD262164 OMZ262160:OMZ262164 OWV262160:OWV262164 PGR262160:PGR262164 PQN262160:PQN262164 QAJ262160:QAJ262164 QKF262160:QKF262164 QUB262160:QUB262164 RDX262160:RDX262164 RNT262160:RNT262164 RXP262160:RXP262164 SHL262160:SHL262164 SRH262160:SRH262164 TBD262160:TBD262164 TKZ262160:TKZ262164 TUV262160:TUV262164 UER262160:UER262164 UON262160:UON262164 UYJ262160:UYJ262164 VIF262160:VIF262164 VSB262160:VSB262164 WBX262160:WBX262164 WLT262160:WLT262164 WVP262160:WVP262164 JD327696:JD327700 SZ327696:SZ327700 ACV327696:ACV327700 AMR327696:AMR327700 AWN327696:AWN327700 BGJ327696:BGJ327700 BQF327696:BQF327700 CAB327696:CAB327700 CJX327696:CJX327700 CTT327696:CTT327700 DDP327696:DDP327700 DNL327696:DNL327700 DXH327696:DXH327700 EHD327696:EHD327700 EQZ327696:EQZ327700 FAV327696:FAV327700 FKR327696:FKR327700 FUN327696:FUN327700 GEJ327696:GEJ327700 GOF327696:GOF327700 GYB327696:GYB327700 HHX327696:HHX327700 HRT327696:HRT327700 IBP327696:IBP327700 ILL327696:ILL327700 IVH327696:IVH327700 JFD327696:JFD327700 JOZ327696:JOZ327700 JYV327696:JYV327700 KIR327696:KIR327700 KSN327696:KSN327700 LCJ327696:LCJ327700 LMF327696:LMF327700 LWB327696:LWB327700 MFX327696:MFX327700 MPT327696:MPT327700 MZP327696:MZP327700 NJL327696:NJL327700 NTH327696:NTH327700 ODD327696:ODD327700 OMZ327696:OMZ327700 OWV327696:OWV327700 PGR327696:PGR327700 PQN327696:PQN327700 QAJ327696:QAJ327700 QKF327696:QKF327700 QUB327696:QUB327700 RDX327696:RDX327700 RNT327696:RNT327700 RXP327696:RXP327700 SHL327696:SHL327700 SRH327696:SRH327700 TBD327696:TBD327700 TKZ327696:TKZ327700 TUV327696:TUV327700 UER327696:UER327700 UON327696:UON327700 UYJ327696:UYJ327700 VIF327696:VIF327700 VSB327696:VSB327700 WBX327696:WBX327700 WLT327696:WLT327700 WVP327696:WVP327700 JD393232:JD393236 SZ393232:SZ393236 ACV393232:ACV393236 AMR393232:AMR393236 AWN393232:AWN393236 BGJ393232:BGJ393236 BQF393232:BQF393236 CAB393232:CAB393236 CJX393232:CJX393236 CTT393232:CTT393236 DDP393232:DDP393236 DNL393232:DNL393236 DXH393232:DXH393236 EHD393232:EHD393236 EQZ393232:EQZ393236 FAV393232:FAV393236 FKR393232:FKR393236 FUN393232:FUN393236 GEJ393232:GEJ393236 GOF393232:GOF393236 GYB393232:GYB393236 HHX393232:HHX393236 HRT393232:HRT393236 IBP393232:IBP393236 ILL393232:ILL393236 IVH393232:IVH393236 JFD393232:JFD393236 JOZ393232:JOZ393236 JYV393232:JYV393236 KIR393232:KIR393236 KSN393232:KSN393236 LCJ393232:LCJ393236 LMF393232:LMF393236 LWB393232:LWB393236 MFX393232:MFX393236 MPT393232:MPT393236 MZP393232:MZP393236 NJL393232:NJL393236 NTH393232:NTH393236 ODD393232:ODD393236 OMZ393232:OMZ393236 OWV393232:OWV393236 PGR393232:PGR393236 PQN393232:PQN393236 QAJ393232:QAJ393236 QKF393232:QKF393236 QUB393232:QUB393236 RDX393232:RDX393236 RNT393232:RNT393236 RXP393232:RXP393236 SHL393232:SHL393236 SRH393232:SRH393236 TBD393232:TBD393236 TKZ393232:TKZ393236 TUV393232:TUV393236 UER393232:UER393236 UON393232:UON393236 UYJ393232:UYJ393236 VIF393232:VIF393236 VSB393232:VSB393236 WBX393232:WBX393236 WLT393232:WLT393236 WVP393232:WVP393236 JD458768:JD458772 SZ458768:SZ458772 ACV458768:ACV458772 AMR458768:AMR458772 AWN458768:AWN458772 BGJ458768:BGJ458772 BQF458768:BQF458772 CAB458768:CAB458772 CJX458768:CJX458772 CTT458768:CTT458772 DDP458768:DDP458772 DNL458768:DNL458772 DXH458768:DXH458772 EHD458768:EHD458772 EQZ458768:EQZ458772 FAV458768:FAV458772 FKR458768:FKR458772 FUN458768:FUN458772 GEJ458768:GEJ458772 GOF458768:GOF458772 GYB458768:GYB458772 HHX458768:HHX458772 HRT458768:HRT458772 IBP458768:IBP458772 ILL458768:ILL458772 IVH458768:IVH458772 JFD458768:JFD458772 JOZ458768:JOZ458772 JYV458768:JYV458772 KIR458768:KIR458772 KSN458768:KSN458772 LCJ458768:LCJ458772 LMF458768:LMF458772 LWB458768:LWB458772 MFX458768:MFX458772 MPT458768:MPT458772 MZP458768:MZP458772 NJL458768:NJL458772 NTH458768:NTH458772 ODD458768:ODD458772 OMZ458768:OMZ458772 OWV458768:OWV458772 PGR458768:PGR458772 PQN458768:PQN458772 QAJ458768:QAJ458772 QKF458768:QKF458772 QUB458768:QUB458772 RDX458768:RDX458772 RNT458768:RNT458772 RXP458768:RXP458772 SHL458768:SHL458772 SRH458768:SRH458772 TBD458768:TBD458772 TKZ458768:TKZ458772 TUV458768:TUV458772 UER458768:UER458772 UON458768:UON458772 UYJ458768:UYJ458772 VIF458768:VIF458772 VSB458768:VSB458772 WBX458768:WBX458772 WLT458768:WLT458772 WVP458768:WVP458772 JD524304:JD524308 SZ524304:SZ524308 ACV524304:ACV524308 AMR524304:AMR524308 AWN524304:AWN524308 BGJ524304:BGJ524308 BQF524304:BQF524308 CAB524304:CAB524308 CJX524304:CJX524308 CTT524304:CTT524308 DDP524304:DDP524308 DNL524304:DNL524308 DXH524304:DXH524308 EHD524304:EHD524308 EQZ524304:EQZ524308 FAV524304:FAV524308 FKR524304:FKR524308 FUN524304:FUN524308 GEJ524304:GEJ524308 GOF524304:GOF524308 GYB524304:GYB524308 HHX524304:HHX524308 HRT524304:HRT524308 IBP524304:IBP524308 ILL524304:ILL524308 IVH524304:IVH524308 JFD524304:JFD524308 JOZ524304:JOZ524308 JYV524304:JYV524308 KIR524304:KIR524308 KSN524304:KSN524308 LCJ524304:LCJ524308 LMF524304:LMF524308 LWB524304:LWB524308 MFX524304:MFX524308 MPT524304:MPT524308 MZP524304:MZP524308 NJL524304:NJL524308 NTH524304:NTH524308 ODD524304:ODD524308 OMZ524304:OMZ524308 OWV524304:OWV524308 PGR524304:PGR524308 PQN524304:PQN524308 QAJ524304:QAJ524308 QKF524304:QKF524308 QUB524304:QUB524308 RDX524304:RDX524308 RNT524304:RNT524308 RXP524304:RXP524308 SHL524304:SHL524308 SRH524304:SRH524308 TBD524304:TBD524308 TKZ524304:TKZ524308 TUV524304:TUV524308 UER524304:UER524308 UON524304:UON524308 UYJ524304:UYJ524308 VIF524304:VIF524308 VSB524304:VSB524308 WBX524304:WBX524308 WLT524304:WLT524308 WVP524304:WVP524308 JD589840:JD589844 SZ589840:SZ589844 ACV589840:ACV589844 AMR589840:AMR589844 AWN589840:AWN589844 BGJ589840:BGJ589844 BQF589840:BQF589844 CAB589840:CAB589844 CJX589840:CJX589844 CTT589840:CTT589844 DDP589840:DDP589844 DNL589840:DNL589844 DXH589840:DXH589844 EHD589840:EHD589844 EQZ589840:EQZ589844 FAV589840:FAV589844 FKR589840:FKR589844 FUN589840:FUN589844 GEJ589840:GEJ589844 GOF589840:GOF589844 GYB589840:GYB589844 HHX589840:HHX589844 HRT589840:HRT589844 IBP589840:IBP589844 ILL589840:ILL589844 IVH589840:IVH589844 JFD589840:JFD589844 JOZ589840:JOZ589844 JYV589840:JYV589844 KIR589840:KIR589844 KSN589840:KSN589844 LCJ589840:LCJ589844 LMF589840:LMF589844 LWB589840:LWB589844 MFX589840:MFX589844 MPT589840:MPT589844 MZP589840:MZP589844 NJL589840:NJL589844 NTH589840:NTH589844 ODD589840:ODD589844 OMZ589840:OMZ589844 OWV589840:OWV589844 PGR589840:PGR589844 PQN589840:PQN589844 QAJ589840:QAJ589844 QKF589840:QKF589844 QUB589840:QUB589844 RDX589840:RDX589844 RNT589840:RNT589844 RXP589840:RXP589844 SHL589840:SHL589844 SRH589840:SRH589844 TBD589840:TBD589844 TKZ589840:TKZ589844 TUV589840:TUV589844 UER589840:UER589844 UON589840:UON589844 UYJ589840:UYJ589844 VIF589840:VIF589844 VSB589840:VSB589844 WBX589840:WBX589844 WLT589840:WLT589844 WVP589840:WVP589844 JD655376:JD655380 SZ655376:SZ655380 ACV655376:ACV655380 AMR655376:AMR655380 AWN655376:AWN655380 BGJ655376:BGJ655380 BQF655376:BQF655380 CAB655376:CAB655380 CJX655376:CJX655380 CTT655376:CTT655380 DDP655376:DDP655380 DNL655376:DNL655380 DXH655376:DXH655380 EHD655376:EHD655380 EQZ655376:EQZ655380 FAV655376:FAV655380 FKR655376:FKR655380 FUN655376:FUN655380 GEJ655376:GEJ655380 GOF655376:GOF655380 GYB655376:GYB655380 HHX655376:HHX655380 HRT655376:HRT655380 IBP655376:IBP655380 ILL655376:ILL655380 IVH655376:IVH655380 JFD655376:JFD655380 JOZ655376:JOZ655380 JYV655376:JYV655380 KIR655376:KIR655380 KSN655376:KSN655380 LCJ655376:LCJ655380 LMF655376:LMF655380 LWB655376:LWB655380 MFX655376:MFX655380 MPT655376:MPT655380 MZP655376:MZP655380 NJL655376:NJL655380 NTH655376:NTH655380 ODD655376:ODD655380 OMZ655376:OMZ655380 OWV655376:OWV655380 PGR655376:PGR655380 PQN655376:PQN655380 QAJ655376:QAJ655380 QKF655376:QKF655380 QUB655376:QUB655380 RDX655376:RDX655380 RNT655376:RNT655380 RXP655376:RXP655380 SHL655376:SHL655380 SRH655376:SRH655380 TBD655376:TBD655380 TKZ655376:TKZ655380 TUV655376:TUV655380 UER655376:UER655380 UON655376:UON655380 UYJ655376:UYJ655380 VIF655376:VIF655380 VSB655376:VSB655380 WBX655376:WBX655380 WLT655376:WLT655380 WVP655376:WVP655380 JD720912:JD720916 SZ720912:SZ720916 ACV720912:ACV720916 AMR720912:AMR720916 AWN720912:AWN720916 BGJ720912:BGJ720916 BQF720912:BQF720916 CAB720912:CAB720916 CJX720912:CJX720916 CTT720912:CTT720916 DDP720912:DDP720916 DNL720912:DNL720916 DXH720912:DXH720916 EHD720912:EHD720916 EQZ720912:EQZ720916 FAV720912:FAV720916 FKR720912:FKR720916 FUN720912:FUN720916 GEJ720912:GEJ720916 GOF720912:GOF720916 GYB720912:GYB720916 HHX720912:HHX720916 HRT720912:HRT720916 IBP720912:IBP720916 ILL720912:ILL720916 IVH720912:IVH720916 JFD720912:JFD720916 JOZ720912:JOZ720916 JYV720912:JYV720916 KIR720912:KIR720916 KSN720912:KSN720916 LCJ720912:LCJ720916 LMF720912:LMF720916 LWB720912:LWB720916 MFX720912:MFX720916 MPT720912:MPT720916 MZP720912:MZP720916 NJL720912:NJL720916 NTH720912:NTH720916 ODD720912:ODD720916 OMZ720912:OMZ720916 OWV720912:OWV720916 PGR720912:PGR720916 PQN720912:PQN720916 QAJ720912:QAJ720916 QKF720912:QKF720916 QUB720912:QUB720916 RDX720912:RDX720916 RNT720912:RNT720916 RXP720912:RXP720916 SHL720912:SHL720916 SRH720912:SRH720916 TBD720912:TBD720916 TKZ720912:TKZ720916 TUV720912:TUV720916 UER720912:UER720916 UON720912:UON720916 UYJ720912:UYJ720916 VIF720912:VIF720916 VSB720912:VSB720916 WBX720912:WBX720916 WLT720912:WLT720916 WVP720912:WVP720916 JD786448:JD786452 SZ786448:SZ786452 ACV786448:ACV786452 AMR786448:AMR786452 AWN786448:AWN786452 BGJ786448:BGJ786452 BQF786448:BQF786452 CAB786448:CAB786452 CJX786448:CJX786452 CTT786448:CTT786452 DDP786448:DDP786452 DNL786448:DNL786452 DXH786448:DXH786452 EHD786448:EHD786452 EQZ786448:EQZ786452 FAV786448:FAV786452 FKR786448:FKR786452 FUN786448:FUN786452 GEJ786448:GEJ786452 GOF786448:GOF786452 GYB786448:GYB786452 HHX786448:HHX786452 HRT786448:HRT786452 IBP786448:IBP786452 ILL786448:ILL786452 IVH786448:IVH786452 JFD786448:JFD786452 JOZ786448:JOZ786452 JYV786448:JYV786452 KIR786448:KIR786452 KSN786448:KSN786452 LCJ786448:LCJ786452 LMF786448:LMF786452 LWB786448:LWB786452 MFX786448:MFX786452 MPT786448:MPT786452 MZP786448:MZP786452 NJL786448:NJL786452 NTH786448:NTH786452 ODD786448:ODD786452 OMZ786448:OMZ786452 OWV786448:OWV786452 PGR786448:PGR786452 PQN786448:PQN786452 QAJ786448:QAJ786452 QKF786448:QKF786452 QUB786448:QUB786452 RDX786448:RDX786452 RNT786448:RNT786452 RXP786448:RXP786452 SHL786448:SHL786452 SRH786448:SRH786452 TBD786448:TBD786452 TKZ786448:TKZ786452 TUV786448:TUV786452 UER786448:UER786452 UON786448:UON786452 UYJ786448:UYJ786452 VIF786448:VIF786452 VSB786448:VSB786452 WBX786448:WBX786452 WLT786448:WLT786452 WVP786448:WVP786452 JD851984:JD851988 SZ851984:SZ851988 ACV851984:ACV851988 AMR851984:AMR851988 AWN851984:AWN851988 BGJ851984:BGJ851988 BQF851984:BQF851988 CAB851984:CAB851988 CJX851984:CJX851988 CTT851984:CTT851988 DDP851984:DDP851988 DNL851984:DNL851988 DXH851984:DXH851988 EHD851984:EHD851988 EQZ851984:EQZ851988 FAV851984:FAV851988 FKR851984:FKR851988 FUN851984:FUN851988 GEJ851984:GEJ851988 GOF851984:GOF851988 GYB851984:GYB851988 HHX851984:HHX851988 HRT851984:HRT851988 IBP851984:IBP851988 ILL851984:ILL851988 IVH851984:IVH851988 JFD851984:JFD851988 JOZ851984:JOZ851988 JYV851984:JYV851988 KIR851984:KIR851988 KSN851984:KSN851988 LCJ851984:LCJ851988 LMF851984:LMF851988 LWB851984:LWB851988 MFX851984:MFX851988 MPT851984:MPT851988 MZP851984:MZP851988 NJL851984:NJL851988 NTH851984:NTH851988 ODD851984:ODD851988 OMZ851984:OMZ851988 OWV851984:OWV851988 PGR851984:PGR851988 PQN851984:PQN851988 QAJ851984:QAJ851988 QKF851984:QKF851988 QUB851984:QUB851988 RDX851984:RDX851988 RNT851984:RNT851988 RXP851984:RXP851988 SHL851984:SHL851988 SRH851984:SRH851988 TBD851984:TBD851988 TKZ851984:TKZ851988 TUV851984:TUV851988 UER851984:UER851988 UON851984:UON851988 UYJ851984:UYJ851988 VIF851984:VIF851988 VSB851984:VSB851988 WBX851984:WBX851988 WLT851984:WLT851988 WVP851984:WVP851988 JD917520:JD917524 SZ917520:SZ917524 ACV917520:ACV917524 AMR917520:AMR917524 AWN917520:AWN917524 BGJ917520:BGJ917524 BQF917520:BQF917524 CAB917520:CAB917524 CJX917520:CJX917524 CTT917520:CTT917524 DDP917520:DDP917524 DNL917520:DNL917524 DXH917520:DXH917524 EHD917520:EHD917524 EQZ917520:EQZ917524 FAV917520:FAV917524 FKR917520:FKR917524 FUN917520:FUN917524 GEJ917520:GEJ917524 GOF917520:GOF917524 GYB917520:GYB917524 HHX917520:HHX917524 HRT917520:HRT917524 IBP917520:IBP917524 ILL917520:ILL917524 IVH917520:IVH917524 JFD917520:JFD917524 JOZ917520:JOZ917524 JYV917520:JYV917524 KIR917520:KIR917524 KSN917520:KSN917524 LCJ917520:LCJ917524 LMF917520:LMF917524 LWB917520:LWB917524 MFX917520:MFX917524 MPT917520:MPT917524 MZP917520:MZP917524 NJL917520:NJL917524 NTH917520:NTH917524 ODD917520:ODD917524 OMZ917520:OMZ917524 OWV917520:OWV917524 PGR917520:PGR917524 PQN917520:PQN917524 QAJ917520:QAJ917524 QKF917520:QKF917524 QUB917520:QUB917524 RDX917520:RDX917524 RNT917520:RNT917524 RXP917520:RXP917524 SHL917520:SHL917524 SRH917520:SRH917524 TBD917520:TBD917524 TKZ917520:TKZ917524 TUV917520:TUV917524 UER917520:UER917524 UON917520:UON917524 UYJ917520:UYJ917524 VIF917520:VIF917524 VSB917520:VSB917524 WBX917520:WBX917524 WLT917520:WLT917524 WVP917520:WVP917524 JD983056:JD983060 SZ983056:SZ983060 ACV983056:ACV983060 AMR983056:AMR983060 AWN983056:AWN983060 BGJ983056:BGJ983060 BQF983056:BQF983060 CAB983056:CAB983060 CJX983056:CJX983060 CTT983056:CTT983060 DDP983056:DDP983060 DNL983056:DNL983060 DXH983056:DXH983060 EHD983056:EHD983060 EQZ983056:EQZ983060 FAV983056:FAV983060 FKR983056:FKR983060 FUN983056:FUN983060 GEJ983056:GEJ983060 GOF983056:GOF983060 GYB983056:GYB983060 HHX983056:HHX983060 HRT983056:HRT983060 IBP983056:IBP983060 ILL983056:ILL983060 IVH983056:IVH983060 JFD983056:JFD983060 JOZ983056:JOZ983060 JYV983056:JYV983060 KIR983056:KIR983060 KSN983056:KSN983060 LCJ983056:LCJ983060 LMF983056:LMF983060 LWB983056:LWB983060 MFX983056:MFX983060 MPT983056:MPT983060 MZP983056:MZP983060 NJL983056:NJL983060 NTH983056:NTH983060 ODD983056:ODD983060 OMZ983056:OMZ983060 OWV983056:OWV983060 PGR983056:PGR983060 PQN983056:PQN983060 QAJ983056:QAJ983060 QKF983056:QKF983060 QUB983056:QUB983060 RDX983056:RDX983060 RNT983056:RNT983060 RXP983056:RXP983060 SHL983056:SHL983060 SRH983056:SRH983060 TBD983056:TBD983060 TKZ983056:TKZ983060 TUV983056:TUV983060 UER983056:UER983060 UON983056:UON983060 UYJ983056:UYJ983060 VIF983056:VIF983060 VSB983056:VSB983060 WBX983056:WBX983060 WLT983056:WLT983060 JD6:JD21 SZ6:SZ21 WVP6:WVP21 WLT6:WLT21 WBX6:WBX21 VSB6:VSB21 VIF6:VIF21 UYJ6:UYJ21 UON6:UON21 UER6:UER21 TUV6:TUV21 TKZ6:TKZ21 TBD6:TBD21 SRH6:SRH21 SHL6:SHL21 RXP6:RXP21 RNT6:RNT21 RDX6:RDX21 QUB6:QUB21 QKF6:QKF21 QAJ6:QAJ21 PQN6:PQN21 PGR6:PGR21 OWV6:OWV21 OMZ6:OMZ21 ODD6:ODD21 NTH6:NTH21 NJL6:NJL21 MZP6:MZP21 MPT6:MPT21 MFX6:MFX21 LWB6:LWB21 LMF6:LMF21 LCJ6:LCJ21 KSN6:KSN21 KIR6:KIR21 JYV6:JYV21 JOZ6:JOZ21 JFD6:JFD21 IVH6:IVH21 ILL6:ILL21 IBP6:IBP21 HRT6:HRT21 HHX6:HHX21 GYB6:GYB21 GOF6:GOF21 GEJ6:GEJ21 FUN6:FUN21 FKR6:FKR21 FAV6:FAV21 EQZ6:EQZ21 EHD6:EHD21 DXH6:DXH21 DNL6:DNL21 DDP6:DDP21 CTT6:CTT21 CJX6:CJX21 CAB6:CAB21 BQF6:BQF21 BGJ6:BGJ21 AWN6:AWN21 AMR6:AMR21 ACV6:ACV21" xr:uid="{00000000-0002-0000-0000-000000000000}"/>
    <dataValidation operator="greaterThanOrEqual" allowBlank="1" showInputMessage="1" showErrorMessage="1" sqref="JD65557 SZ65557 ACV65557 AMR65557 AWN65557 BGJ65557 BQF65557 CAB65557 CJX65557 CTT65557 DDP65557 DNL65557 DXH65557 EHD65557 EQZ65557 FAV65557 FKR65557 FUN65557 GEJ65557 GOF65557 GYB65557 HHX65557 HRT65557 IBP65557 ILL65557 IVH65557 JFD65557 JOZ65557 JYV65557 KIR65557 KSN65557 LCJ65557 LMF65557 LWB65557 MFX65557 MPT65557 MZP65557 NJL65557 NTH65557 ODD65557 OMZ65557 OWV65557 PGR65557 PQN65557 QAJ65557 QKF65557 QUB65557 RDX65557 RNT65557 RXP65557 SHL65557 SRH65557 TBD65557 TKZ65557 TUV65557 UER65557 UON65557 UYJ65557 VIF65557 VSB65557 WBX65557 WLT65557 WVP65557 JD131093 SZ131093 ACV131093 AMR131093 AWN131093 BGJ131093 BQF131093 CAB131093 CJX131093 CTT131093 DDP131093 DNL131093 DXH131093 EHD131093 EQZ131093 FAV131093 FKR131093 FUN131093 GEJ131093 GOF131093 GYB131093 HHX131093 HRT131093 IBP131093 ILL131093 IVH131093 JFD131093 JOZ131093 JYV131093 KIR131093 KSN131093 LCJ131093 LMF131093 LWB131093 MFX131093 MPT131093 MZP131093 NJL131093 NTH131093 ODD131093 OMZ131093 OWV131093 PGR131093 PQN131093 QAJ131093 QKF131093 QUB131093 RDX131093 RNT131093 RXP131093 SHL131093 SRH131093 TBD131093 TKZ131093 TUV131093 UER131093 UON131093 UYJ131093 VIF131093 VSB131093 WBX131093 WLT131093 WVP131093 JD196629 SZ196629 ACV196629 AMR196629 AWN196629 BGJ196629 BQF196629 CAB196629 CJX196629 CTT196629 DDP196629 DNL196629 DXH196629 EHD196629 EQZ196629 FAV196629 FKR196629 FUN196629 GEJ196629 GOF196629 GYB196629 HHX196629 HRT196629 IBP196629 ILL196629 IVH196629 JFD196629 JOZ196629 JYV196629 KIR196629 KSN196629 LCJ196629 LMF196629 LWB196629 MFX196629 MPT196629 MZP196629 NJL196629 NTH196629 ODD196629 OMZ196629 OWV196629 PGR196629 PQN196629 QAJ196629 QKF196629 QUB196629 RDX196629 RNT196629 RXP196629 SHL196629 SRH196629 TBD196629 TKZ196629 TUV196629 UER196629 UON196629 UYJ196629 VIF196629 VSB196629 WBX196629 WLT196629 WVP196629 JD262165 SZ262165 ACV262165 AMR262165 AWN262165 BGJ262165 BQF262165 CAB262165 CJX262165 CTT262165 DDP262165 DNL262165 DXH262165 EHD262165 EQZ262165 FAV262165 FKR262165 FUN262165 GEJ262165 GOF262165 GYB262165 HHX262165 HRT262165 IBP262165 ILL262165 IVH262165 JFD262165 JOZ262165 JYV262165 KIR262165 KSN262165 LCJ262165 LMF262165 LWB262165 MFX262165 MPT262165 MZP262165 NJL262165 NTH262165 ODD262165 OMZ262165 OWV262165 PGR262165 PQN262165 QAJ262165 QKF262165 QUB262165 RDX262165 RNT262165 RXP262165 SHL262165 SRH262165 TBD262165 TKZ262165 TUV262165 UER262165 UON262165 UYJ262165 VIF262165 VSB262165 WBX262165 WLT262165 WVP262165 JD327701 SZ327701 ACV327701 AMR327701 AWN327701 BGJ327701 BQF327701 CAB327701 CJX327701 CTT327701 DDP327701 DNL327701 DXH327701 EHD327701 EQZ327701 FAV327701 FKR327701 FUN327701 GEJ327701 GOF327701 GYB327701 HHX327701 HRT327701 IBP327701 ILL327701 IVH327701 JFD327701 JOZ327701 JYV327701 KIR327701 KSN327701 LCJ327701 LMF327701 LWB327701 MFX327701 MPT327701 MZP327701 NJL327701 NTH327701 ODD327701 OMZ327701 OWV327701 PGR327701 PQN327701 QAJ327701 QKF327701 QUB327701 RDX327701 RNT327701 RXP327701 SHL327701 SRH327701 TBD327701 TKZ327701 TUV327701 UER327701 UON327701 UYJ327701 VIF327701 VSB327701 WBX327701 WLT327701 WVP327701 JD393237 SZ393237 ACV393237 AMR393237 AWN393237 BGJ393237 BQF393237 CAB393237 CJX393237 CTT393237 DDP393237 DNL393237 DXH393237 EHD393237 EQZ393237 FAV393237 FKR393237 FUN393237 GEJ393237 GOF393237 GYB393237 HHX393237 HRT393237 IBP393237 ILL393237 IVH393237 JFD393237 JOZ393237 JYV393237 KIR393237 KSN393237 LCJ393237 LMF393237 LWB393237 MFX393237 MPT393237 MZP393237 NJL393237 NTH393237 ODD393237 OMZ393237 OWV393237 PGR393237 PQN393237 QAJ393237 QKF393237 QUB393237 RDX393237 RNT393237 RXP393237 SHL393237 SRH393237 TBD393237 TKZ393237 TUV393237 UER393237 UON393237 UYJ393237 VIF393237 VSB393237 WBX393237 WLT393237 WVP393237 JD458773 SZ458773 ACV458773 AMR458773 AWN458773 BGJ458773 BQF458773 CAB458773 CJX458773 CTT458773 DDP458773 DNL458773 DXH458773 EHD458773 EQZ458773 FAV458773 FKR458773 FUN458773 GEJ458773 GOF458773 GYB458773 HHX458773 HRT458773 IBP458773 ILL458773 IVH458773 JFD458773 JOZ458773 JYV458773 KIR458773 KSN458773 LCJ458773 LMF458773 LWB458773 MFX458773 MPT458773 MZP458773 NJL458773 NTH458773 ODD458773 OMZ458773 OWV458773 PGR458773 PQN458773 QAJ458773 QKF458773 QUB458773 RDX458773 RNT458773 RXP458773 SHL458773 SRH458773 TBD458773 TKZ458773 TUV458773 UER458773 UON458773 UYJ458773 VIF458773 VSB458773 WBX458773 WLT458773 WVP458773 JD524309 SZ524309 ACV524309 AMR524309 AWN524309 BGJ524309 BQF524309 CAB524309 CJX524309 CTT524309 DDP524309 DNL524309 DXH524309 EHD524309 EQZ524309 FAV524309 FKR524309 FUN524309 GEJ524309 GOF524309 GYB524309 HHX524309 HRT524309 IBP524309 ILL524309 IVH524309 JFD524309 JOZ524309 JYV524309 KIR524309 KSN524309 LCJ524309 LMF524309 LWB524309 MFX524309 MPT524309 MZP524309 NJL524309 NTH524309 ODD524309 OMZ524309 OWV524309 PGR524309 PQN524309 QAJ524309 QKF524309 QUB524309 RDX524309 RNT524309 RXP524309 SHL524309 SRH524309 TBD524309 TKZ524309 TUV524309 UER524309 UON524309 UYJ524309 VIF524309 VSB524309 WBX524309 WLT524309 WVP524309 JD589845 SZ589845 ACV589845 AMR589845 AWN589845 BGJ589845 BQF589845 CAB589845 CJX589845 CTT589845 DDP589845 DNL589845 DXH589845 EHD589845 EQZ589845 FAV589845 FKR589845 FUN589845 GEJ589845 GOF589845 GYB589845 HHX589845 HRT589845 IBP589845 ILL589845 IVH589845 JFD589845 JOZ589845 JYV589845 KIR589845 KSN589845 LCJ589845 LMF589845 LWB589845 MFX589845 MPT589845 MZP589845 NJL589845 NTH589845 ODD589845 OMZ589845 OWV589845 PGR589845 PQN589845 QAJ589845 QKF589845 QUB589845 RDX589845 RNT589845 RXP589845 SHL589845 SRH589845 TBD589845 TKZ589845 TUV589845 UER589845 UON589845 UYJ589845 VIF589845 VSB589845 WBX589845 WLT589845 WVP589845 JD655381 SZ655381 ACV655381 AMR655381 AWN655381 BGJ655381 BQF655381 CAB655381 CJX655381 CTT655381 DDP655381 DNL655381 DXH655381 EHD655381 EQZ655381 FAV655381 FKR655381 FUN655381 GEJ655381 GOF655381 GYB655381 HHX655381 HRT655381 IBP655381 ILL655381 IVH655381 JFD655381 JOZ655381 JYV655381 KIR655381 KSN655381 LCJ655381 LMF655381 LWB655381 MFX655381 MPT655381 MZP655381 NJL655381 NTH655381 ODD655381 OMZ655381 OWV655381 PGR655381 PQN655381 QAJ655381 QKF655381 QUB655381 RDX655381 RNT655381 RXP655381 SHL655381 SRH655381 TBD655381 TKZ655381 TUV655381 UER655381 UON655381 UYJ655381 VIF655381 VSB655381 WBX655381 WLT655381 WVP655381 JD720917 SZ720917 ACV720917 AMR720917 AWN720917 BGJ720917 BQF720917 CAB720917 CJX720917 CTT720917 DDP720917 DNL720917 DXH720917 EHD720917 EQZ720917 FAV720917 FKR720917 FUN720917 GEJ720917 GOF720917 GYB720917 HHX720917 HRT720917 IBP720917 ILL720917 IVH720917 JFD720917 JOZ720917 JYV720917 KIR720917 KSN720917 LCJ720917 LMF720917 LWB720917 MFX720917 MPT720917 MZP720917 NJL720917 NTH720917 ODD720917 OMZ720917 OWV720917 PGR720917 PQN720917 QAJ720917 QKF720917 QUB720917 RDX720917 RNT720917 RXP720917 SHL720917 SRH720917 TBD720917 TKZ720917 TUV720917 UER720917 UON720917 UYJ720917 VIF720917 VSB720917 WBX720917 WLT720917 WVP720917 JD786453 SZ786453 ACV786453 AMR786453 AWN786453 BGJ786453 BQF786453 CAB786453 CJX786453 CTT786453 DDP786453 DNL786453 DXH786453 EHD786453 EQZ786453 FAV786453 FKR786453 FUN786453 GEJ786453 GOF786453 GYB786453 HHX786453 HRT786453 IBP786453 ILL786453 IVH786453 JFD786453 JOZ786453 JYV786453 KIR786453 KSN786453 LCJ786453 LMF786453 LWB786453 MFX786453 MPT786453 MZP786453 NJL786453 NTH786453 ODD786453 OMZ786453 OWV786453 PGR786453 PQN786453 QAJ786453 QKF786453 QUB786453 RDX786453 RNT786453 RXP786453 SHL786453 SRH786453 TBD786453 TKZ786453 TUV786453 UER786453 UON786453 UYJ786453 VIF786453 VSB786453 WBX786453 WLT786453 WVP786453 JD851989 SZ851989 ACV851989 AMR851989 AWN851989 BGJ851989 BQF851989 CAB851989 CJX851989 CTT851989 DDP851989 DNL851989 DXH851989 EHD851989 EQZ851989 FAV851989 FKR851989 FUN851989 GEJ851989 GOF851989 GYB851989 HHX851989 HRT851989 IBP851989 ILL851989 IVH851989 JFD851989 JOZ851989 JYV851989 KIR851989 KSN851989 LCJ851989 LMF851989 LWB851989 MFX851989 MPT851989 MZP851989 NJL851989 NTH851989 ODD851989 OMZ851989 OWV851989 PGR851989 PQN851989 QAJ851989 QKF851989 QUB851989 RDX851989 RNT851989 RXP851989 SHL851989 SRH851989 TBD851989 TKZ851989 TUV851989 UER851989 UON851989 UYJ851989 VIF851989 VSB851989 WBX851989 WLT851989 WVP851989 JD917525 SZ917525 ACV917525 AMR917525 AWN917525 BGJ917525 BQF917525 CAB917525 CJX917525 CTT917525 DDP917525 DNL917525 DXH917525 EHD917525 EQZ917525 FAV917525 FKR917525 FUN917525 GEJ917525 GOF917525 GYB917525 HHX917525 HRT917525 IBP917525 ILL917525 IVH917525 JFD917525 JOZ917525 JYV917525 KIR917525 KSN917525 LCJ917525 LMF917525 LWB917525 MFX917525 MPT917525 MZP917525 NJL917525 NTH917525 ODD917525 OMZ917525 OWV917525 PGR917525 PQN917525 QAJ917525 QKF917525 QUB917525 RDX917525 RNT917525 RXP917525 SHL917525 SRH917525 TBD917525 TKZ917525 TUV917525 UER917525 UON917525 UYJ917525 VIF917525 VSB917525 WBX917525 WLT917525 WVP917525 JD983061 SZ983061 ACV983061 AMR983061 AWN983061 BGJ983061 BQF983061 CAB983061 CJX983061 CTT983061 DDP983061 DNL983061 DXH983061 EHD983061 EQZ983061 FAV983061 FKR983061 FUN983061 GEJ983061 GOF983061 GYB983061 HHX983061 HRT983061 IBP983061 ILL983061 IVH983061 JFD983061 JOZ983061 JYV983061 KIR983061 KSN983061 LCJ983061 LMF983061 LWB983061 MFX983061 MPT983061 MZP983061 NJL983061 NTH983061 ODD983061 OMZ983061 OWV983061 PGR983061 PQN983061 QAJ983061 QKF983061 QUB983061 RDX983061 RNT983061 RXP983061 SHL983061 SRH983061 TBD983061 TKZ983061 TUV983061 UER983061 UON983061 UYJ983061 VIF983061 VSB983061 WBX983061 WLT983061 WVP983061" xr:uid="{00000000-0002-0000-0000-000001000000}"/>
    <dataValidation type="decimal" allowBlank="1" showInputMessage="1" showErrorMessage="1" errorTitle="Error" error="Mayor o igual a 1 y Menor al Ofertado" promptTitle="Porcentaje de AIU" prompt="Mayor o igual a 1 y Menor al Ofertado" sqref="WVU983066 JI26 TE26 ADA26 AMW26 AWS26 BGO26 BQK26 CAG26 CKC26 CTY26 DDU26 DNQ26 DXM26 EHI26 ERE26 FBA26 FKW26 FUS26 GEO26 GOK26 GYG26 HIC26 HRY26 IBU26 ILQ26 IVM26 JFI26 JPE26 JZA26 KIW26 KSS26 LCO26 LMK26 LWG26 MGC26 MPY26 MZU26 NJQ26 NTM26 ODI26 ONE26 OXA26 PGW26 PQS26 QAO26 QKK26 QUG26 REC26 RNY26 RXU26 SHQ26 SRM26 TBI26 TLE26 TVA26 UEW26 UOS26 UYO26 VIK26 VSG26 WCC26 WLY26 WVU26 M65562 JI65562 TE65562 ADA65562 AMW65562 AWS65562 BGO65562 BQK65562 CAG65562 CKC65562 CTY65562 DDU65562 DNQ65562 DXM65562 EHI65562 ERE65562 FBA65562 FKW65562 FUS65562 GEO65562 GOK65562 GYG65562 HIC65562 HRY65562 IBU65562 ILQ65562 IVM65562 JFI65562 JPE65562 JZA65562 KIW65562 KSS65562 LCO65562 LMK65562 LWG65562 MGC65562 MPY65562 MZU65562 NJQ65562 NTM65562 ODI65562 ONE65562 OXA65562 PGW65562 PQS65562 QAO65562 QKK65562 QUG65562 REC65562 RNY65562 RXU65562 SHQ65562 SRM65562 TBI65562 TLE65562 TVA65562 UEW65562 UOS65562 UYO65562 VIK65562 VSG65562 WCC65562 WLY65562 WVU65562 M131098 JI131098 TE131098 ADA131098 AMW131098 AWS131098 BGO131098 BQK131098 CAG131098 CKC131098 CTY131098 DDU131098 DNQ131098 DXM131098 EHI131098 ERE131098 FBA131098 FKW131098 FUS131098 GEO131098 GOK131098 GYG131098 HIC131098 HRY131098 IBU131098 ILQ131098 IVM131098 JFI131098 JPE131098 JZA131098 KIW131098 KSS131098 LCO131098 LMK131098 LWG131098 MGC131098 MPY131098 MZU131098 NJQ131098 NTM131098 ODI131098 ONE131098 OXA131098 PGW131098 PQS131098 QAO131098 QKK131098 QUG131098 REC131098 RNY131098 RXU131098 SHQ131098 SRM131098 TBI131098 TLE131098 TVA131098 UEW131098 UOS131098 UYO131098 VIK131098 VSG131098 WCC131098 WLY131098 WVU131098 M196634 JI196634 TE196634 ADA196634 AMW196634 AWS196634 BGO196634 BQK196634 CAG196634 CKC196634 CTY196634 DDU196634 DNQ196634 DXM196634 EHI196634 ERE196634 FBA196634 FKW196634 FUS196634 GEO196634 GOK196634 GYG196634 HIC196634 HRY196634 IBU196634 ILQ196634 IVM196634 JFI196634 JPE196634 JZA196634 KIW196634 KSS196634 LCO196634 LMK196634 LWG196634 MGC196634 MPY196634 MZU196634 NJQ196634 NTM196634 ODI196634 ONE196634 OXA196634 PGW196634 PQS196634 QAO196634 QKK196634 QUG196634 REC196634 RNY196634 RXU196634 SHQ196634 SRM196634 TBI196634 TLE196634 TVA196634 UEW196634 UOS196634 UYO196634 VIK196634 VSG196634 WCC196634 WLY196634 WVU196634 M262170 JI262170 TE262170 ADA262170 AMW262170 AWS262170 BGO262170 BQK262170 CAG262170 CKC262170 CTY262170 DDU262170 DNQ262170 DXM262170 EHI262170 ERE262170 FBA262170 FKW262170 FUS262170 GEO262170 GOK262170 GYG262170 HIC262170 HRY262170 IBU262170 ILQ262170 IVM262170 JFI262170 JPE262170 JZA262170 KIW262170 KSS262170 LCO262170 LMK262170 LWG262170 MGC262170 MPY262170 MZU262170 NJQ262170 NTM262170 ODI262170 ONE262170 OXA262170 PGW262170 PQS262170 QAO262170 QKK262170 QUG262170 REC262170 RNY262170 RXU262170 SHQ262170 SRM262170 TBI262170 TLE262170 TVA262170 UEW262170 UOS262170 UYO262170 VIK262170 VSG262170 WCC262170 WLY262170 WVU262170 M327706 JI327706 TE327706 ADA327706 AMW327706 AWS327706 BGO327706 BQK327706 CAG327706 CKC327706 CTY327706 DDU327706 DNQ327706 DXM327706 EHI327706 ERE327706 FBA327706 FKW327706 FUS327706 GEO327706 GOK327706 GYG327706 HIC327706 HRY327706 IBU327706 ILQ327706 IVM327706 JFI327706 JPE327706 JZA327706 KIW327706 KSS327706 LCO327706 LMK327706 LWG327706 MGC327706 MPY327706 MZU327706 NJQ327706 NTM327706 ODI327706 ONE327706 OXA327706 PGW327706 PQS327706 QAO327706 QKK327706 QUG327706 REC327706 RNY327706 RXU327706 SHQ327706 SRM327706 TBI327706 TLE327706 TVA327706 UEW327706 UOS327706 UYO327706 VIK327706 VSG327706 WCC327706 WLY327706 WVU327706 M393242 JI393242 TE393242 ADA393242 AMW393242 AWS393242 BGO393242 BQK393242 CAG393242 CKC393242 CTY393242 DDU393242 DNQ393242 DXM393242 EHI393242 ERE393242 FBA393242 FKW393242 FUS393242 GEO393242 GOK393242 GYG393242 HIC393242 HRY393242 IBU393242 ILQ393242 IVM393242 JFI393242 JPE393242 JZA393242 KIW393242 KSS393242 LCO393242 LMK393242 LWG393242 MGC393242 MPY393242 MZU393242 NJQ393242 NTM393242 ODI393242 ONE393242 OXA393242 PGW393242 PQS393242 QAO393242 QKK393242 QUG393242 REC393242 RNY393242 RXU393242 SHQ393242 SRM393242 TBI393242 TLE393242 TVA393242 UEW393242 UOS393242 UYO393242 VIK393242 VSG393242 WCC393242 WLY393242 WVU393242 M458778 JI458778 TE458778 ADA458778 AMW458778 AWS458778 BGO458778 BQK458778 CAG458778 CKC458778 CTY458778 DDU458778 DNQ458778 DXM458778 EHI458778 ERE458778 FBA458778 FKW458778 FUS458778 GEO458778 GOK458778 GYG458778 HIC458778 HRY458778 IBU458778 ILQ458778 IVM458778 JFI458778 JPE458778 JZA458778 KIW458778 KSS458778 LCO458778 LMK458778 LWG458778 MGC458778 MPY458778 MZU458778 NJQ458778 NTM458778 ODI458778 ONE458778 OXA458778 PGW458778 PQS458778 QAO458778 QKK458778 QUG458778 REC458778 RNY458778 RXU458778 SHQ458778 SRM458778 TBI458778 TLE458778 TVA458778 UEW458778 UOS458778 UYO458778 VIK458778 VSG458778 WCC458778 WLY458778 WVU458778 M524314 JI524314 TE524314 ADA524314 AMW524314 AWS524314 BGO524314 BQK524314 CAG524314 CKC524314 CTY524314 DDU524314 DNQ524314 DXM524314 EHI524314 ERE524314 FBA524314 FKW524314 FUS524314 GEO524314 GOK524314 GYG524314 HIC524314 HRY524314 IBU524314 ILQ524314 IVM524314 JFI524314 JPE524314 JZA524314 KIW524314 KSS524314 LCO524314 LMK524314 LWG524314 MGC524314 MPY524314 MZU524314 NJQ524314 NTM524314 ODI524314 ONE524314 OXA524314 PGW524314 PQS524314 QAO524314 QKK524314 QUG524314 REC524314 RNY524314 RXU524314 SHQ524314 SRM524314 TBI524314 TLE524314 TVA524314 UEW524314 UOS524314 UYO524314 VIK524314 VSG524314 WCC524314 WLY524314 WVU524314 M589850 JI589850 TE589850 ADA589850 AMW589850 AWS589850 BGO589850 BQK589850 CAG589850 CKC589850 CTY589850 DDU589850 DNQ589850 DXM589850 EHI589850 ERE589850 FBA589850 FKW589850 FUS589850 GEO589850 GOK589850 GYG589850 HIC589850 HRY589850 IBU589850 ILQ589850 IVM589850 JFI589850 JPE589850 JZA589850 KIW589850 KSS589850 LCO589850 LMK589850 LWG589850 MGC589850 MPY589850 MZU589850 NJQ589850 NTM589850 ODI589850 ONE589850 OXA589850 PGW589850 PQS589850 QAO589850 QKK589850 QUG589850 REC589850 RNY589850 RXU589850 SHQ589850 SRM589850 TBI589850 TLE589850 TVA589850 UEW589850 UOS589850 UYO589850 VIK589850 VSG589850 WCC589850 WLY589850 WVU589850 M655386 JI655386 TE655386 ADA655386 AMW655386 AWS655386 BGO655386 BQK655386 CAG655386 CKC655386 CTY655386 DDU655386 DNQ655386 DXM655386 EHI655386 ERE655386 FBA655386 FKW655386 FUS655386 GEO655386 GOK655386 GYG655386 HIC655386 HRY655386 IBU655386 ILQ655386 IVM655386 JFI655386 JPE655386 JZA655386 KIW655386 KSS655386 LCO655386 LMK655386 LWG655386 MGC655386 MPY655386 MZU655386 NJQ655386 NTM655386 ODI655386 ONE655386 OXA655386 PGW655386 PQS655386 QAO655386 QKK655386 QUG655386 REC655386 RNY655386 RXU655386 SHQ655386 SRM655386 TBI655386 TLE655386 TVA655386 UEW655386 UOS655386 UYO655386 VIK655386 VSG655386 WCC655386 WLY655386 WVU655386 M720922 JI720922 TE720922 ADA720922 AMW720922 AWS720922 BGO720922 BQK720922 CAG720922 CKC720922 CTY720922 DDU720922 DNQ720922 DXM720922 EHI720922 ERE720922 FBA720922 FKW720922 FUS720922 GEO720922 GOK720922 GYG720922 HIC720922 HRY720922 IBU720922 ILQ720922 IVM720922 JFI720922 JPE720922 JZA720922 KIW720922 KSS720922 LCO720922 LMK720922 LWG720922 MGC720922 MPY720922 MZU720922 NJQ720922 NTM720922 ODI720922 ONE720922 OXA720922 PGW720922 PQS720922 QAO720922 QKK720922 QUG720922 REC720922 RNY720922 RXU720922 SHQ720922 SRM720922 TBI720922 TLE720922 TVA720922 UEW720922 UOS720922 UYO720922 VIK720922 VSG720922 WCC720922 WLY720922 WVU720922 M786458 JI786458 TE786458 ADA786458 AMW786458 AWS786458 BGO786458 BQK786458 CAG786458 CKC786458 CTY786458 DDU786458 DNQ786458 DXM786458 EHI786458 ERE786458 FBA786458 FKW786458 FUS786458 GEO786458 GOK786458 GYG786458 HIC786458 HRY786458 IBU786458 ILQ786458 IVM786458 JFI786458 JPE786458 JZA786458 KIW786458 KSS786458 LCO786458 LMK786458 LWG786458 MGC786458 MPY786458 MZU786458 NJQ786458 NTM786458 ODI786458 ONE786458 OXA786458 PGW786458 PQS786458 QAO786458 QKK786458 QUG786458 REC786458 RNY786458 RXU786458 SHQ786458 SRM786458 TBI786458 TLE786458 TVA786458 UEW786458 UOS786458 UYO786458 VIK786458 VSG786458 WCC786458 WLY786458 WVU786458 M851994 JI851994 TE851994 ADA851994 AMW851994 AWS851994 BGO851994 BQK851994 CAG851994 CKC851994 CTY851994 DDU851994 DNQ851994 DXM851994 EHI851994 ERE851994 FBA851994 FKW851994 FUS851994 GEO851994 GOK851994 GYG851994 HIC851994 HRY851994 IBU851994 ILQ851994 IVM851994 JFI851994 JPE851994 JZA851994 KIW851994 KSS851994 LCO851994 LMK851994 LWG851994 MGC851994 MPY851994 MZU851994 NJQ851994 NTM851994 ODI851994 ONE851994 OXA851994 PGW851994 PQS851994 QAO851994 QKK851994 QUG851994 REC851994 RNY851994 RXU851994 SHQ851994 SRM851994 TBI851994 TLE851994 TVA851994 UEW851994 UOS851994 UYO851994 VIK851994 VSG851994 WCC851994 WLY851994 WVU851994 M917530 JI917530 TE917530 ADA917530 AMW917530 AWS917530 BGO917530 BQK917530 CAG917530 CKC917530 CTY917530 DDU917530 DNQ917530 DXM917530 EHI917530 ERE917530 FBA917530 FKW917530 FUS917530 GEO917530 GOK917530 GYG917530 HIC917530 HRY917530 IBU917530 ILQ917530 IVM917530 JFI917530 JPE917530 JZA917530 KIW917530 KSS917530 LCO917530 LMK917530 LWG917530 MGC917530 MPY917530 MZU917530 NJQ917530 NTM917530 ODI917530 ONE917530 OXA917530 PGW917530 PQS917530 QAO917530 QKK917530 QUG917530 REC917530 RNY917530 RXU917530 SHQ917530 SRM917530 TBI917530 TLE917530 TVA917530 UEW917530 UOS917530 UYO917530 VIK917530 VSG917530 WCC917530 WLY917530 WVU917530 M983066 JI983066 TE983066 ADA983066 AMW983066 AWS983066 BGO983066 BQK983066 CAG983066 CKC983066 CTY983066 DDU983066 DNQ983066 DXM983066 EHI983066 ERE983066 FBA983066 FKW983066 FUS983066 GEO983066 GOK983066 GYG983066 HIC983066 HRY983066 IBU983066 ILQ983066 IVM983066 JFI983066 JPE983066 JZA983066 KIW983066 KSS983066 LCO983066 LMK983066 LWG983066 MGC983066 MPY983066 MZU983066 NJQ983066 NTM983066 ODI983066 ONE983066 OXA983066 PGW983066 PQS983066 QAO983066 QKK983066 QUG983066 REC983066 RNY983066 RXU983066 SHQ983066 SRM983066 TBI983066 TLE983066 TVA983066 UEW983066 UOS983066 UYO983066 VIK983066 VSG983066 WCC983066 WLY983066 M26" xr:uid="{00000000-0002-0000-0000-000002000000}"/>
    <dataValidation type="decimal" allowBlank="1" showInputMessage="1" showErrorMessage="1" errorTitle="Error" error="Mayor a 1" promptTitle="Porcentaje de AIU" prompt="Mayor a 1" sqref="K23 JG23 TC23 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K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K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K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K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K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K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K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K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K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K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K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K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K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K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K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xr:uid="{00000000-0002-0000-0000-000003000000}"/>
    <dataValidation type="list" allowBlank="1" showInputMessage="1" showErrorMessage="1" sqref="WVI983052 IW2 SS2 ACO2 AMK2 AWG2 BGC2 BPY2 BZU2 CJQ2 CTM2 DDI2 DNE2 DXA2 EGW2 EQS2 FAO2 FKK2 FUG2 GEC2 GNY2 GXU2 HHQ2 HRM2 IBI2 ILE2 IVA2 JEW2 JOS2 JYO2 KIK2 KSG2 LCC2 LLY2 LVU2 MFQ2 MPM2 MZI2 NJE2 NTA2 OCW2 OMS2 OWO2 PGK2 PQG2 QAC2 QJY2 QTU2 RDQ2 RNM2 RXI2 SHE2 SRA2 TAW2 TKS2 TUO2 UEK2 UOG2 UYC2 VHY2 VRU2 WBQ2 WLM2 WVI2 C65548 IW65548 SS65548 ACO65548 AMK65548 AWG65548 BGC65548 BPY65548 BZU65548 CJQ65548 CTM65548 DDI65548 DNE65548 DXA65548 EGW65548 EQS65548 FAO65548 FKK65548 FUG65548 GEC65548 GNY65548 GXU65548 HHQ65548 HRM65548 IBI65548 ILE65548 IVA65548 JEW65548 JOS65548 JYO65548 KIK65548 KSG65548 LCC65548 LLY65548 LVU65548 MFQ65548 MPM65548 MZI65548 NJE65548 NTA65548 OCW65548 OMS65548 OWO65548 PGK65548 PQG65548 QAC65548 QJY65548 QTU65548 RDQ65548 RNM65548 RXI65548 SHE65548 SRA65548 TAW65548 TKS65548 TUO65548 UEK65548 UOG65548 UYC65548 VHY65548 VRU65548 WBQ65548 WLM65548 WVI65548 C131084 IW131084 SS131084 ACO131084 AMK131084 AWG131084 BGC131084 BPY131084 BZU131084 CJQ131084 CTM131084 DDI131084 DNE131084 DXA131084 EGW131084 EQS131084 FAO131084 FKK131084 FUG131084 GEC131084 GNY131084 GXU131084 HHQ131084 HRM131084 IBI131084 ILE131084 IVA131084 JEW131084 JOS131084 JYO131084 KIK131084 KSG131084 LCC131084 LLY131084 LVU131084 MFQ131084 MPM131084 MZI131084 NJE131084 NTA131084 OCW131084 OMS131084 OWO131084 PGK131084 PQG131084 QAC131084 QJY131084 QTU131084 RDQ131084 RNM131084 RXI131084 SHE131084 SRA131084 TAW131084 TKS131084 TUO131084 UEK131084 UOG131084 UYC131084 VHY131084 VRU131084 WBQ131084 WLM131084 WVI131084 C196620 IW196620 SS196620 ACO196620 AMK196620 AWG196620 BGC196620 BPY196620 BZU196620 CJQ196620 CTM196620 DDI196620 DNE196620 DXA196620 EGW196620 EQS196620 FAO196620 FKK196620 FUG196620 GEC196620 GNY196620 GXU196620 HHQ196620 HRM196620 IBI196620 ILE196620 IVA196620 JEW196620 JOS196620 JYO196620 KIK196620 KSG196620 LCC196620 LLY196620 LVU196620 MFQ196620 MPM196620 MZI196620 NJE196620 NTA196620 OCW196620 OMS196620 OWO196620 PGK196620 PQG196620 QAC196620 QJY196620 QTU196620 RDQ196620 RNM196620 RXI196620 SHE196620 SRA196620 TAW196620 TKS196620 TUO196620 UEK196620 UOG196620 UYC196620 VHY196620 VRU196620 WBQ196620 WLM196620 WVI196620 C262156 IW262156 SS262156 ACO262156 AMK262156 AWG262156 BGC262156 BPY262156 BZU262156 CJQ262156 CTM262156 DDI262156 DNE262156 DXA262156 EGW262156 EQS262156 FAO262156 FKK262156 FUG262156 GEC262156 GNY262156 GXU262156 HHQ262156 HRM262156 IBI262156 ILE262156 IVA262156 JEW262156 JOS262156 JYO262156 KIK262156 KSG262156 LCC262156 LLY262156 LVU262156 MFQ262156 MPM262156 MZI262156 NJE262156 NTA262156 OCW262156 OMS262156 OWO262156 PGK262156 PQG262156 QAC262156 QJY262156 QTU262156 RDQ262156 RNM262156 RXI262156 SHE262156 SRA262156 TAW262156 TKS262156 TUO262156 UEK262156 UOG262156 UYC262156 VHY262156 VRU262156 WBQ262156 WLM262156 WVI262156 C327692 IW327692 SS327692 ACO327692 AMK327692 AWG327692 BGC327692 BPY327692 BZU327692 CJQ327692 CTM327692 DDI327692 DNE327692 DXA327692 EGW327692 EQS327692 FAO327692 FKK327692 FUG327692 GEC327692 GNY327692 GXU327692 HHQ327692 HRM327692 IBI327692 ILE327692 IVA327692 JEW327692 JOS327692 JYO327692 KIK327692 KSG327692 LCC327692 LLY327692 LVU327692 MFQ327692 MPM327692 MZI327692 NJE327692 NTA327692 OCW327692 OMS327692 OWO327692 PGK327692 PQG327692 QAC327692 QJY327692 QTU327692 RDQ327692 RNM327692 RXI327692 SHE327692 SRA327692 TAW327692 TKS327692 TUO327692 UEK327692 UOG327692 UYC327692 VHY327692 VRU327692 WBQ327692 WLM327692 WVI327692 C393228 IW393228 SS393228 ACO393228 AMK393228 AWG393228 BGC393228 BPY393228 BZU393228 CJQ393228 CTM393228 DDI393228 DNE393228 DXA393228 EGW393228 EQS393228 FAO393228 FKK393228 FUG393228 GEC393228 GNY393228 GXU393228 HHQ393228 HRM393228 IBI393228 ILE393228 IVA393228 JEW393228 JOS393228 JYO393228 KIK393228 KSG393228 LCC393228 LLY393228 LVU393228 MFQ393228 MPM393228 MZI393228 NJE393228 NTA393228 OCW393228 OMS393228 OWO393228 PGK393228 PQG393228 QAC393228 QJY393228 QTU393228 RDQ393228 RNM393228 RXI393228 SHE393228 SRA393228 TAW393228 TKS393228 TUO393228 UEK393228 UOG393228 UYC393228 VHY393228 VRU393228 WBQ393228 WLM393228 WVI393228 C458764 IW458764 SS458764 ACO458764 AMK458764 AWG458764 BGC458764 BPY458764 BZU458764 CJQ458764 CTM458764 DDI458764 DNE458764 DXA458764 EGW458764 EQS458764 FAO458764 FKK458764 FUG458764 GEC458764 GNY458764 GXU458764 HHQ458764 HRM458764 IBI458764 ILE458764 IVA458764 JEW458764 JOS458764 JYO458764 KIK458764 KSG458764 LCC458764 LLY458764 LVU458764 MFQ458764 MPM458764 MZI458764 NJE458764 NTA458764 OCW458764 OMS458764 OWO458764 PGK458764 PQG458764 QAC458764 QJY458764 QTU458764 RDQ458764 RNM458764 RXI458764 SHE458764 SRA458764 TAW458764 TKS458764 TUO458764 UEK458764 UOG458764 UYC458764 VHY458764 VRU458764 WBQ458764 WLM458764 WVI458764 C524300 IW524300 SS524300 ACO524300 AMK524300 AWG524300 BGC524300 BPY524300 BZU524300 CJQ524300 CTM524300 DDI524300 DNE524300 DXA524300 EGW524300 EQS524300 FAO524300 FKK524300 FUG524300 GEC524300 GNY524300 GXU524300 HHQ524300 HRM524300 IBI524300 ILE524300 IVA524300 JEW524300 JOS524300 JYO524300 KIK524300 KSG524300 LCC524300 LLY524300 LVU524300 MFQ524300 MPM524300 MZI524300 NJE524300 NTA524300 OCW524300 OMS524300 OWO524300 PGK524300 PQG524300 QAC524300 QJY524300 QTU524300 RDQ524300 RNM524300 RXI524300 SHE524300 SRA524300 TAW524300 TKS524300 TUO524300 UEK524300 UOG524300 UYC524300 VHY524300 VRU524300 WBQ524300 WLM524300 WVI524300 C589836 IW589836 SS589836 ACO589836 AMK589836 AWG589836 BGC589836 BPY589836 BZU589836 CJQ589836 CTM589836 DDI589836 DNE589836 DXA589836 EGW589836 EQS589836 FAO589836 FKK589836 FUG589836 GEC589836 GNY589836 GXU589836 HHQ589836 HRM589836 IBI589836 ILE589836 IVA589836 JEW589836 JOS589836 JYO589836 KIK589836 KSG589836 LCC589836 LLY589836 LVU589836 MFQ589836 MPM589836 MZI589836 NJE589836 NTA589836 OCW589836 OMS589836 OWO589836 PGK589836 PQG589836 QAC589836 QJY589836 QTU589836 RDQ589836 RNM589836 RXI589836 SHE589836 SRA589836 TAW589836 TKS589836 TUO589836 UEK589836 UOG589836 UYC589836 VHY589836 VRU589836 WBQ589836 WLM589836 WVI589836 C655372 IW655372 SS655372 ACO655372 AMK655372 AWG655372 BGC655372 BPY655372 BZU655372 CJQ655372 CTM655372 DDI655372 DNE655372 DXA655372 EGW655372 EQS655372 FAO655372 FKK655372 FUG655372 GEC655372 GNY655372 GXU655372 HHQ655372 HRM655372 IBI655372 ILE655372 IVA655372 JEW655372 JOS655372 JYO655372 KIK655372 KSG655372 LCC655372 LLY655372 LVU655372 MFQ655372 MPM655372 MZI655372 NJE655372 NTA655372 OCW655372 OMS655372 OWO655372 PGK655372 PQG655372 QAC655372 QJY655372 QTU655372 RDQ655372 RNM655372 RXI655372 SHE655372 SRA655372 TAW655372 TKS655372 TUO655372 UEK655372 UOG655372 UYC655372 VHY655372 VRU655372 WBQ655372 WLM655372 WVI655372 C720908 IW720908 SS720908 ACO720908 AMK720908 AWG720908 BGC720908 BPY720908 BZU720908 CJQ720908 CTM720908 DDI720908 DNE720908 DXA720908 EGW720908 EQS720908 FAO720908 FKK720908 FUG720908 GEC720908 GNY720908 GXU720908 HHQ720908 HRM720908 IBI720908 ILE720908 IVA720908 JEW720908 JOS720908 JYO720908 KIK720908 KSG720908 LCC720908 LLY720908 LVU720908 MFQ720908 MPM720908 MZI720908 NJE720908 NTA720908 OCW720908 OMS720908 OWO720908 PGK720908 PQG720908 QAC720908 QJY720908 QTU720908 RDQ720908 RNM720908 RXI720908 SHE720908 SRA720908 TAW720908 TKS720908 TUO720908 UEK720908 UOG720908 UYC720908 VHY720908 VRU720908 WBQ720908 WLM720908 WVI720908 C786444 IW786444 SS786444 ACO786444 AMK786444 AWG786444 BGC786444 BPY786444 BZU786444 CJQ786444 CTM786444 DDI786444 DNE786444 DXA786444 EGW786444 EQS786444 FAO786444 FKK786444 FUG786444 GEC786444 GNY786444 GXU786444 HHQ786444 HRM786444 IBI786444 ILE786444 IVA786444 JEW786444 JOS786444 JYO786444 KIK786444 KSG786444 LCC786444 LLY786444 LVU786444 MFQ786444 MPM786444 MZI786444 NJE786444 NTA786444 OCW786444 OMS786444 OWO786444 PGK786444 PQG786444 QAC786444 QJY786444 QTU786444 RDQ786444 RNM786444 RXI786444 SHE786444 SRA786444 TAW786444 TKS786444 TUO786444 UEK786444 UOG786444 UYC786444 VHY786444 VRU786444 WBQ786444 WLM786444 WVI786444 C851980 IW851980 SS851980 ACO851980 AMK851980 AWG851980 BGC851980 BPY851980 BZU851980 CJQ851980 CTM851980 DDI851980 DNE851980 DXA851980 EGW851980 EQS851980 FAO851980 FKK851980 FUG851980 GEC851980 GNY851980 GXU851980 HHQ851980 HRM851980 IBI851980 ILE851980 IVA851980 JEW851980 JOS851980 JYO851980 KIK851980 KSG851980 LCC851980 LLY851980 LVU851980 MFQ851980 MPM851980 MZI851980 NJE851980 NTA851980 OCW851980 OMS851980 OWO851980 PGK851980 PQG851980 QAC851980 QJY851980 QTU851980 RDQ851980 RNM851980 RXI851980 SHE851980 SRA851980 TAW851980 TKS851980 TUO851980 UEK851980 UOG851980 UYC851980 VHY851980 VRU851980 WBQ851980 WLM851980 WVI851980 C917516 IW917516 SS917516 ACO917516 AMK917516 AWG917516 BGC917516 BPY917516 BZU917516 CJQ917516 CTM917516 DDI917516 DNE917516 DXA917516 EGW917516 EQS917516 FAO917516 FKK917516 FUG917516 GEC917516 GNY917516 GXU917516 HHQ917516 HRM917516 IBI917516 ILE917516 IVA917516 JEW917516 JOS917516 JYO917516 KIK917516 KSG917516 LCC917516 LLY917516 LVU917516 MFQ917516 MPM917516 MZI917516 NJE917516 NTA917516 OCW917516 OMS917516 OWO917516 PGK917516 PQG917516 QAC917516 QJY917516 QTU917516 RDQ917516 RNM917516 RXI917516 SHE917516 SRA917516 TAW917516 TKS917516 TUO917516 UEK917516 UOG917516 UYC917516 VHY917516 VRU917516 WBQ917516 WLM917516 WVI917516 C983052 IW983052 SS983052 ACO983052 AMK983052 AWG983052 BGC983052 BPY983052 BZU983052 CJQ983052 CTM983052 DDI983052 DNE983052 DXA983052 EGW983052 EQS983052 FAO983052 FKK983052 FUG983052 GEC983052 GNY983052 GXU983052 HHQ983052 HRM983052 IBI983052 ILE983052 IVA983052 JEW983052 JOS983052 JYO983052 KIK983052 KSG983052 LCC983052 LLY983052 LVU983052 MFQ983052 MPM983052 MZI983052 NJE983052 NTA983052 OCW983052 OMS983052 OWO983052 PGK983052 PQG983052 QAC983052 QJY983052 QTU983052 RDQ983052 RNM983052 RXI983052 SHE983052 SRA983052 TAW983052 TKS983052 TUO983052 UEK983052 UOG983052 UYC983052 VHY983052 VRU983052 WBQ983052 WLM983052 C2" xr:uid="{00000000-0002-0000-0000-000004000000}"/>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11"/>
  <sheetViews>
    <sheetView topLeftCell="E1" workbookViewId="0">
      <selection activeCell="O6" sqref="O6"/>
    </sheetView>
  </sheetViews>
  <sheetFormatPr baseColWidth="10" defaultColWidth="11.42578125" defaultRowHeight="15" x14ac:dyDescent="0.25"/>
  <cols>
    <col min="3" max="3" width="28.5703125" customWidth="1"/>
    <col min="4" max="4" width="31.140625" customWidth="1"/>
    <col min="5" max="5" width="14.42578125" customWidth="1"/>
    <col min="8" max="8" width="12" bestFit="1" customWidth="1"/>
    <col min="9" max="9" width="15.7109375" customWidth="1"/>
    <col min="10" max="10" width="15.140625" customWidth="1"/>
    <col min="11" max="11" width="17.7109375" customWidth="1"/>
    <col min="13" max="13" width="21.42578125" customWidth="1"/>
    <col min="14" max="14" width="36.42578125"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1</v>
      </c>
      <c r="G3">
        <v>10</v>
      </c>
      <c r="H3" s="7">
        <f>J3/30</f>
        <v>94343.990333333335</v>
      </c>
      <c r="I3" s="7">
        <v>2700125</v>
      </c>
      <c r="J3" s="7">
        <v>2830319.71</v>
      </c>
      <c r="K3" s="8">
        <f>+J3*F3</f>
        <v>2830319.71</v>
      </c>
      <c r="L3" s="9"/>
      <c r="M3" s="9"/>
      <c r="N3" s="43">
        <f>H3*F3*G3</f>
        <v>943439.90333333332</v>
      </c>
      <c r="O3" s="86">
        <f>SUM(N3)</f>
        <v>943439.90333333332</v>
      </c>
    </row>
    <row r="4" spans="1:15" ht="36" x14ac:dyDescent="0.25">
      <c r="A4" s="6">
        <v>5</v>
      </c>
      <c r="B4" s="6" t="s">
        <v>23</v>
      </c>
      <c r="C4" s="6" t="s">
        <v>24</v>
      </c>
      <c r="D4" s="6" t="s">
        <v>23</v>
      </c>
      <c r="E4" s="6"/>
      <c r="H4" s="7">
        <f>INSUMOS!$P$96</f>
        <v>0</v>
      </c>
      <c r="I4" s="7">
        <v>0</v>
      </c>
      <c r="J4" s="7">
        <v>0</v>
      </c>
      <c r="K4" s="8">
        <v>0</v>
      </c>
      <c r="L4" s="9"/>
      <c r="M4" s="9"/>
      <c r="N4" s="43">
        <f>K4</f>
        <v>0</v>
      </c>
    </row>
    <row r="5" spans="1:15" ht="36" x14ac:dyDescent="0.25">
      <c r="A5" s="6">
        <v>6</v>
      </c>
      <c r="B5" s="6" t="s">
        <v>23</v>
      </c>
      <c r="C5" s="6" t="s">
        <v>25</v>
      </c>
      <c r="D5" s="6" t="s">
        <v>23</v>
      </c>
      <c r="E5" s="6"/>
      <c r="H5" s="7">
        <f>MAQUINARIA!$V$73</f>
        <v>0</v>
      </c>
      <c r="I5" s="7">
        <f>MAQUINARIA!W73</f>
        <v>0</v>
      </c>
      <c r="J5" s="7">
        <f>MAQUINARIA!X73</f>
        <v>744523.06171760615</v>
      </c>
      <c r="K5" s="7">
        <f>MAQUINARIA!Y73</f>
        <v>0</v>
      </c>
      <c r="L5" s="9"/>
      <c r="M5" s="9"/>
      <c r="N5" s="43">
        <f>H5</f>
        <v>0</v>
      </c>
      <c r="O5" s="86">
        <f>SUM(N4:N5)</f>
        <v>0</v>
      </c>
    </row>
    <row r="6" spans="1:15" x14ac:dyDescent="0.25">
      <c r="L6" s="104" t="s">
        <v>14</v>
      </c>
      <c r="M6" s="105"/>
      <c r="N6" s="12">
        <f>L3</f>
        <v>0</v>
      </c>
    </row>
    <row r="7" spans="1:15" x14ac:dyDescent="0.25">
      <c r="L7" s="104" t="s">
        <v>15</v>
      </c>
      <c r="M7" s="105"/>
      <c r="N7" s="12">
        <v>0</v>
      </c>
    </row>
    <row r="8" spans="1:15" x14ac:dyDescent="0.25">
      <c r="L8" s="13" t="s">
        <v>27</v>
      </c>
      <c r="M8" s="13"/>
      <c r="N8" s="14">
        <f>SUM(N3:N7)</f>
        <v>943439.90333333332</v>
      </c>
    </row>
    <row r="9" spans="1:15" x14ac:dyDescent="0.25">
      <c r="L9" s="13" t="s">
        <v>28</v>
      </c>
      <c r="M9" s="18">
        <v>0.1</v>
      </c>
      <c r="N9" s="14">
        <f>+N8*M9</f>
        <v>94343.990333333335</v>
      </c>
    </row>
    <row r="10" spans="1:15" x14ac:dyDescent="0.25">
      <c r="L10" s="13" t="s">
        <v>29</v>
      </c>
      <c r="M10" s="13"/>
      <c r="N10" s="14">
        <f>+(N8*10%)*19%</f>
        <v>17925.358163333334</v>
      </c>
    </row>
    <row r="11" spans="1:15" x14ac:dyDescent="0.25">
      <c r="L11" s="13" t="s">
        <v>30</v>
      </c>
      <c r="M11" s="13"/>
      <c r="N11" s="14">
        <f>+N8+N9+N10</f>
        <v>1055709.25183</v>
      </c>
    </row>
  </sheetData>
  <mergeCells count="4">
    <mergeCell ref="A1:G1"/>
    <mergeCell ref="H1:N1"/>
    <mergeCell ref="L6:M6"/>
    <mergeCell ref="L7:M7"/>
  </mergeCells>
  <conditionalFormatting sqref="M7">
    <cfRule type="expression" dxfId="197" priority="9">
      <formula>ISERROR($P7)</formula>
    </cfRule>
  </conditionalFormatting>
  <conditionalFormatting sqref="M9">
    <cfRule type="expression" dxfId="196" priority="3">
      <formula>ISERROR($P9)</formula>
    </cfRule>
  </conditionalFormatting>
  <conditionalFormatting sqref="N6">
    <cfRule type="expression" dxfId="195" priority="6">
      <formula>ISERROR($J4)</formula>
    </cfRule>
  </conditionalFormatting>
  <conditionalFormatting sqref="N6:N7">
    <cfRule type="expression" dxfId="194" priority="8">
      <formula>ISERROR($G7)</formula>
    </cfRule>
  </conditionalFormatting>
  <conditionalFormatting sqref="N6:N11">
    <cfRule type="expression" dxfId="193" priority="4">
      <formula>ISERROR($Q6)</formula>
    </cfRule>
  </conditionalFormatting>
  <conditionalFormatting sqref="N7:N10">
    <cfRule type="expression" dxfId="192" priority="5">
      <formula>ISERROR($G7)</formula>
    </cfRule>
  </conditionalFormatting>
  <conditionalFormatting sqref="N8">
    <cfRule type="expression" dxfId="191" priority="1">
      <formula>ISERROR($J6)</formula>
    </cfRule>
  </conditionalFormatting>
  <conditionalFormatting sqref="N9">
    <cfRule type="expression" dxfId="190" priority="7">
      <formula>ISERROR($J10)</formula>
    </cfRule>
  </conditionalFormatting>
  <conditionalFormatting sqref="N11">
    <cfRule type="expression" dxfId="189" priority="2">
      <formula>ISERROR($J12)</formula>
    </cfRule>
  </conditionalFormatting>
  <dataValidations count="1">
    <dataValidation type="decimal" allowBlank="1" showInputMessage="1" showErrorMessage="1" errorTitle="Error" error="Mayor o igual a 1 y Menor al Ofertado" promptTitle="Porcentaje de AIU" prompt="Mayor o igual a 1 y Menor al Ofertado" sqref="M9"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4"/>
  <sheetViews>
    <sheetView topLeftCell="F1" workbookViewId="0">
      <selection activeCell="F3" sqref="F3:F6"/>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3.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6</v>
      </c>
      <c r="G3">
        <v>13</v>
      </c>
      <c r="H3" s="7">
        <f>J3/30</f>
        <v>94343.990333333335</v>
      </c>
      <c r="I3" s="7">
        <v>2700125</v>
      </c>
      <c r="J3" s="7">
        <v>2830319.71</v>
      </c>
      <c r="K3" s="8">
        <f>+J3*F3</f>
        <v>16981918.259999998</v>
      </c>
      <c r="L3" s="9"/>
      <c r="M3" s="9"/>
      <c r="N3" s="43">
        <f>H3*F3*G3</f>
        <v>7358831.2460000003</v>
      </c>
    </row>
    <row r="4" spans="1:15" ht="24" x14ac:dyDescent="0.25">
      <c r="A4" s="6">
        <v>1</v>
      </c>
      <c r="B4" s="6" t="s">
        <v>17</v>
      </c>
      <c r="C4" s="6" t="s">
        <v>18</v>
      </c>
      <c r="D4" s="6" t="s">
        <v>18</v>
      </c>
      <c r="E4" s="6" t="s">
        <v>19</v>
      </c>
      <c r="F4">
        <v>3</v>
      </c>
      <c r="G4">
        <v>10</v>
      </c>
      <c r="H4" s="7">
        <f t="shared" ref="H4:H6" si="0">J4/30</f>
        <v>94343.990333333335</v>
      </c>
      <c r="I4" s="7">
        <v>2700125</v>
      </c>
      <c r="J4" s="7">
        <v>2830319.71</v>
      </c>
      <c r="K4" s="8">
        <f t="shared" ref="K4:K6" si="1">+J4*F4</f>
        <v>8490959.129999999</v>
      </c>
      <c r="L4" s="9"/>
      <c r="M4" s="9"/>
      <c r="N4" s="43">
        <f t="shared" ref="N4:N6" si="2">H4*F4*G4</f>
        <v>2830319.71</v>
      </c>
    </row>
    <row r="5" spans="1:15" ht="24" x14ac:dyDescent="0.25">
      <c r="A5" s="6">
        <v>1</v>
      </c>
      <c r="B5" s="6" t="s">
        <v>17</v>
      </c>
      <c r="C5" s="6" t="s">
        <v>18</v>
      </c>
      <c r="D5" s="6" t="s">
        <v>18</v>
      </c>
      <c r="E5" s="6" t="s">
        <v>19</v>
      </c>
      <c r="F5">
        <v>1</v>
      </c>
      <c r="G5">
        <v>9</v>
      </c>
      <c r="H5" s="7">
        <f t="shared" si="0"/>
        <v>94343.990333333335</v>
      </c>
      <c r="I5" s="7">
        <v>2700125</v>
      </c>
      <c r="J5" s="7">
        <v>2830319.71</v>
      </c>
      <c r="K5" s="8">
        <f t="shared" si="1"/>
        <v>2830319.71</v>
      </c>
      <c r="L5" s="9"/>
      <c r="M5" s="9"/>
      <c r="N5" s="43">
        <f t="shared" si="2"/>
        <v>849095.91300000006</v>
      </c>
    </row>
    <row r="6" spans="1:15" ht="24" x14ac:dyDescent="0.25">
      <c r="A6" s="6">
        <v>2</v>
      </c>
      <c r="B6" s="6" t="s">
        <v>17</v>
      </c>
      <c r="C6" s="6" t="s">
        <v>20</v>
      </c>
      <c r="D6" s="6" t="s">
        <v>20</v>
      </c>
      <c r="E6" s="6" t="s">
        <v>19</v>
      </c>
      <c r="F6">
        <v>1</v>
      </c>
      <c r="G6">
        <v>9</v>
      </c>
      <c r="H6" s="7">
        <f t="shared" si="0"/>
        <v>94343.990333333335</v>
      </c>
      <c r="I6" s="7">
        <v>2700125</v>
      </c>
      <c r="J6" s="7">
        <v>2830319.71</v>
      </c>
      <c r="K6" s="8">
        <f t="shared" si="1"/>
        <v>2830319.71</v>
      </c>
      <c r="L6" s="9"/>
      <c r="M6" s="9"/>
      <c r="N6" s="43">
        <f t="shared" si="2"/>
        <v>849095.91300000006</v>
      </c>
      <c r="O6" s="86">
        <f>SUM(N3:N6)</f>
        <v>11887342.782000002</v>
      </c>
    </row>
    <row r="7" spans="1:15" ht="36" x14ac:dyDescent="0.25">
      <c r="A7" s="6">
        <v>5</v>
      </c>
      <c r="B7" s="6" t="s">
        <v>23</v>
      </c>
      <c r="C7" s="6" t="s">
        <v>24</v>
      </c>
      <c r="D7" s="6" t="s">
        <v>23</v>
      </c>
      <c r="E7" s="6"/>
      <c r="H7" s="7">
        <f>INSUMOS!$R$96</f>
        <v>1294807.0799999998</v>
      </c>
      <c r="I7" s="7">
        <v>1294807.0799999998</v>
      </c>
      <c r="J7" s="7">
        <v>1294807.0799999998</v>
      </c>
      <c r="K7" s="8">
        <v>1294807.0799999998</v>
      </c>
      <c r="L7" s="9"/>
      <c r="M7" s="9"/>
      <c r="N7" s="43">
        <f>K7</f>
        <v>1294807.0799999998</v>
      </c>
    </row>
    <row r="8" spans="1:15" ht="36" x14ac:dyDescent="0.25">
      <c r="A8" s="6">
        <v>6</v>
      </c>
      <c r="B8" s="6" t="s">
        <v>23</v>
      </c>
      <c r="C8" s="6" t="s">
        <v>25</v>
      </c>
      <c r="D8" s="6" t="s">
        <v>23</v>
      </c>
      <c r="E8" s="6"/>
      <c r="H8" s="7">
        <f>MAQUINARIA!$X73</f>
        <v>744523.06171760615</v>
      </c>
      <c r="I8" s="7">
        <v>744523.06171760615</v>
      </c>
      <c r="J8" s="7">
        <v>744523.06171760615</v>
      </c>
      <c r="K8" s="8">
        <v>744523.06171760615</v>
      </c>
      <c r="L8" s="9"/>
      <c r="M8" s="9"/>
      <c r="N8" s="43">
        <f>K8</f>
        <v>744523.06171760615</v>
      </c>
      <c r="O8" s="86">
        <f>SUM(N7:N8)</f>
        <v>2039330.141717606</v>
      </c>
    </row>
    <row r="9" spans="1:15" x14ac:dyDescent="0.25">
      <c r="L9" s="104" t="s">
        <v>14</v>
      </c>
      <c r="M9" s="105"/>
      <c r="N9" s="12">
        <f>L5</f>
        <v>0</v>
      </c>
    </row>
    <row r="10" spans="1:15" x14ac:dyDescent="0.25">
      <c r="L10" s="104" t="s">
        <v>15</v>
      </c>
      <c r="M10" s="105"/>
      <c r="N10" s="12">
        <v>0</v>
      </c>
    </row>
    <row r="11" spans="1:15" x14ac:dyDescent="0.25">
      <c r="L11" s="13" t="s">
        <v>27</v>
      </c>
      <c r="M11" s="13"/>
      <c r="N11" s="14">
        <f>SUM(N3:N10)</f>
        <v>13926672.923717607</v>
      </c>
    </row>
    <row r="12" spans="1:15" x14ac:dyDescent="0.25">
      <c r="L12" s="13" t="s">
        <v>28</v>
      </c>
      <c r="M12" s="18">
        <v>0.1</v>
      </c>
      <c r="N12" s="14">
        <f>+N11*M12</f>
        <v>1392667.2923717608</v>
      </c>
    </row>
    <row r="13" spans="1:15" x14ac:dyDescent="0.25">
      <c r="L13" s="13" t="s">
        <v>29</v>
      </c>
      <c r="M13" s="13"/>
      <c r="N13" s="14">
        <f>+(N11*10%)*19%</f>
        <v>264606.78555063455</v>
      </c>
    </row>
    <row r="14" spans="1:15" x14ac:dyDescent="0.25">
      <c r="L14" s="13" t="s">
        <v>30</v>
      </c>
      <c r="M14" s="13"/>
      <c r="N14" s="14">
        <f>+N11+N12+N13</f>
        <v>15583947.001640003</v>
      </c>
    </row>
  </sheetData>
  <mergeCells count="4">
    <mergeCell ref="A1:G1"/>
    <mergeCell ref="H1:N1"/>
    <mergeCell ref="L9:M9"/>
    <mergeCell ref="L10:M10"/>
  </mergeCells>
  <conditionalFormatting sqref="M10">
    <cfRule type="expression" dxfId="188" priority="9">
      <formula>ISERROR($P10)</formula>
    </cfRule>
  </conditionalFormatting>
  <conditionalFormatting sqref="M12">
    <cfRule type="expression" dxfId="187" priority="3">
      <formula>ISERROR($P12)</formula>
    </cfRule>
  </conditionalFormatting>
  <conditionalFormatting sqref="N9">
    <cfRule type="expression" dxfId="186" priority="6">
      <formula>ISERROR($J7)</formula>
    </cfRule>
  </conditionalFormatting>
  <conditionalFormatting sqref="N9:N10">
    <cfRule type="expression" dxfId="185" priority="8">
      <formula>ISERROR($G10)</formula>
    </cfRule>
  </conditionalFormatting>
  <conditionalFormatting sqref="N9:N14">
    <cfRule type="expression" dxfId="184" priority="4">
      <formula>ISERROR($Q9)</formula>
    </cfRule>
  </conditionalFormatting>
  <conditionalFormatting sqref="N10:N13">
    <cfRule type="expression" dxfId="183" priority="5">
      <formula>ISERROR($G10)</formula>
    </cfRule>
  </conditionalFormatting>
  <conditionalFormatting sqref="N11">
    <cfRule type="expression" dxfId="182" priority="1">
      <formula>ISERROR($J9)</formula>
    </cfRule>
  </conditionalFormatting>
  <conditionalFormatting sqref="N12">
    <cfRule type="expression" dxfId="181" priority="7">
      <formula>ISERROR($J13)</formula>
    </cfRule>
  </conditionalFormatting>
  <conditionalFormatting sqref="N14">
    <cfRule type="expression" dxfId="180" priority="2">
      <formula>ISERROR($J15)</formula>
    </cfRule>
  </conditionalFormatting>
  <dataValidations count="1">
    <dataValidation type="decimal" allowBlank="1" showInputMessage="1" showErrorMessage="1" errorTitle="Error" error="Mayor o igual a 1 y Menor al Ofertado" promptTitle="Porcentaje de AIU" prompt="Mayor o igual a 1 y Menor al Ofertado" sqref="M12" xr:uid="{00000000-0002-0000-0A00-000000000000}"/>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14"/>
  <sheetViews>
    <sheetView topLeftCell="E1" workbookViewId="0">
      <selection activeCell="F3" sqref="F3:F6"/>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3.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4</v>
      </c>
      <c r="G3">
        <v>13</v>
      </c>
      <c r="H3" s="7">
        <f>J3/30</f>
        <v>94343.990333333335</v>
      </c>
      <c r="I3" s="7">
        <v>2700125</v>
      </c>
      <c r="J3" s="7">
        <v>2830319.71</v>
      </c>
      <c r="K3" s="8">
        <f>+J3*F3</f>
        <v>11321278.84</v>
      </c>
      <c r="L3" s="9"/>
      <c r="M3" s="9"/>
      <c r="N3" s="43">
        <f>H3*F3*G3</f>
        <v>4905887.4973333338</v>
      </c>
    </row>
    <row r="4" spans="1:15" ht="24" x14ac:dyDescent="0.25">
      <c r="A4" s="6">
        <v>1</v>
      </c>
      <c r="B4" s="6" t="s">
        <v>17</v>
      </c>
      <c r="C4" s="6" t="s">
        <v>18</v>
      </c>
      <c r="D4" s="6" t="s">
        <v>18</v>
      </c>
      <c r="E4" s="6" t="s">
        <v>19</v>
      </c>
      <c r="F4">
        <v>4</v>
      </c>
      <c r="G4">
        <v>10</v>
      </c>
      <c r="H4" s="7">
        <f t="shared" ref="H4:H6" si="0">J4/30</f>
        <v>94343.990333333335</v>
      </c>
      <c r="I4" s="7">
        <v>2700125</v>
      </c>
      <c r="J4" s="7">
        <v>2830319.71</v>
      </c>
      <c r="K4" s="8">
        <f t="shared" ref="K4:K6" si="1">+J4*F4</f>
        <v>11321278.84</v>
      </c>
      <c r="L4" s="9"/>
      <c r="M4" s="9"/>
      <c r="N4" s="43">
        <f t="shared" ref="N4:N6" si="2">H4*F4*G4</f>
        <v>3773759.6133333333</v>
      </c>
    </row>
    <row r="5" spans="1:15" ht="24" x14ac:dyDescent="0.25">
      <c r="A5" s="6">
        <v>1</v>
      </c>
      <c r="B5" s="6" t="s">
        <v>17</v>
      </c>
      <c r="C5" s="6" t="s">
        <v>18</v>
      </c>
      <c r="D5" s="6" t="s">
        <v>18</v>
      </c>
      <c r="E5" s="6" t="s">
        <v>19</v>
      </c>
      <c r="F5">
        <v>1</v>
      </c>
      <c r="G5">
        <v>9</v>
      </c>
      <c r="H5" s="7">
        <f t="shared" si="0"/>
        <v>94343.990333333335</v>
      </c>
      <c r="I5" s="7">
        <v>2700125</v>
      </c>
      <c r="J5" s="7">
        <v>2830319.71</v>
      </c>
      <c r="K5" s="8">
        <f t="shared" si="1"/>
        <v>2830319.71</v>
      </c>
      <c r="L5" s="9"/>
      <c r="M5" s="9"/>
      <c r="N5" s="43">
        <f t="shared" si="2"/>
        <v>849095.91300000006</v>
      </c>
    </row>
    <row r="6" spans="1:15" ht="24" x14ac:dyDescent="0.25">
      <c r="A6" s="6">
        <v>2</v>
      </c>
      <c r="B6" s="6" t="s">
        <v>17</v>
      </c>
      <c r="C6" s="6" t="s">
        <v>20</v>
      </c>
      <c r="D6" s="6" t="s">
        <v>20</v>
      </c>
      <c r="E6" s="6" t="s">
        <v>19</v>
      </c>
      <c r="F6">
        <v>2</v>
      </c>
      <c r="G6">
        <v>13</v>
      </c>
      <c r="H6" s="7">
        <f t="shared" si="0"/>
        <v>94343.990333333335</v>
      </c>
      <c r="I6" s="7">
        <v>2700125</v>
      </c>
      <c r="J6" s="7">
        <v>2830319.71</v>
      </c>
      <c r="K6" s="8">
        <f t="shared" si="1"/>
        <v>5660639.4199999999</v>
      </c>
      <c r="L6" s="9"/>
      <c r="M6" s="9"/>
      <c r="N6" s="43">
        <f t="shared" si="2"/>
        <v>2452943.7486666669</v>
      </c>
      <c r="O6" s="86">
        <f>SUM(N3:N6)</f>
        <v>11981686.772333333</v>
      </c>
    </row>
    <row r="7" spans="1:15" ht="36" x14ac:dyDescent="0.25">
      <c r="A7" s="6">
        <v>5</v>
      </c>
      <c r="B7" s="6" t="s">
        <v>23</v>
      </c>
      <c r="C7" s="6" t="s">
        <v>24</v>
      </c>
      <c r="D7" s="6" t="s">
        <v>23</v>
      </c>
      <c r="E7" s="6"/>
      <c r="H7" s="7">
        <f>INSUMOS!$T$96</f>
        <v>1131473.7399999995</v>
      </c>
      <c r="I7" s="7">
        <v>1131473.7399999995</v>
      </c>
      <c r="J7" s="7">
        <v>1131473.7399999995</v>
      </c>
      <c r="K7" s="8">
        <v>1131473.7399999995</v>
      </c>
      <c r="L7" s="9"/>
      <c r="M7" s="9"/>
      <c r="N7" s="43">
        <f>K7</f>
        <v>1131473.7399999995</v>
      </c>
    </row>
    <row r="8" spans="1:15" ht="36" x14ac:dyDescent="0.25">
      <c r="A8" s="6">
        <v>6</v>
      </c>
      <c r="B8" s="6" t="s">
        <v>23</v>
      </c>
      <c r="C8" s="6" t="s">
        <v>25</v>
      </c>
      <c r="D8" s="6" t="s">
        <v>23</v>
      </c>
      <c r="E8" s="6"/>
      <c r="H8" s="7">
        <f>MAQUINARIA!$Z$73</f>
        <v>508414.04675049148</v>
      </c>
      <c r="I8" s="7">
        <v>508414.04675049148</v>
      </c>
      <c r="J8" s="7">
        <v>508414.04675049148</v>
      </c>
      <c r="K8" s="8">
        <v>508414.04675049148</v>
      </c>
      <c r="L8" s="9"/>
      <c r="M8" s="9"/>
      <c r="N8" s="43">
        <f>K8</f>
        <v>508414.04675049148</v>
      </c>
      <c r="O8" s="86">
        <f>SUM(N7:N8)</f>
        <v>1639887.786750491</v>
      </c>
    </row>
    <row r="9" spans="1:15" x14ac:dyDescent="0.25">
      <c r="L9" s="104" t="s">
        <v>14</v>
      </c>
      <c r="M9" s="105"/>
      <c r="N9" s="12">
        <f>L5</f>
        <v>0</v>
      </c>
    </row>
    <row r="10" spans="1:15" x14ac:dyDescent="0.25">
      <c r="L10" s="104" t="s">
        <v>15</v>
      </c>
      <c r="M10" s="105"/>
      <c r="N10" s="12">
        <v>0</v>
      </c>
    </row>
    <row r="11" spans="1:15" x14ac:dyDescent="0.25">
      <c r="L11" s="13" t="s">
        <v>27</v>
      </c>
      <c r="M11" s="13"/>
      <c r="N11" s="14">
        <f>SUM(N3:N10)</f>
        <v>13621574.559083825</v>
      </c>
    </row>
    <row r="12" spans="1:15" x14ac:dyDescent="0.25">
      <c r="L12" s="13" t="s">
        <v>28</v>
      </c>
      <c r="M12" s="18">
        <v>0.1</v>
      </c>
      <c r="N12" s="14">
        <f>+N11*M12</f>
        <v>1362157.4559083825</v>
      </c>
    </row>
    <row r="13" spans="1:15" x14ac:dyDescent="0.25">
      <c r="L13" s="13" t="s">
        <v>29</v>
      </c>
      <c r="M13" s="13"/>
      <c r="N13" s="14">
        <f>+(N11*10%)*19%</f>
        <v>258809.91662259269</v>
      </c>
    </row>
    <row r="14" spans="1:15" x14ac:dyDescent="0.25">
      <c r="L14" s="13" t="s">
        <v>30</v>
      </c>
      <c r="M14" s="13"/>
      <c r="N14" s="14">
        <f>+N11+N12+N13</f>
        <v>15242541.931614799</v>
      </c>
    </row>
  </sheetData>
  <mergeCells count="4">
    <mergeCell ref="A1:G1"/>
    <mergeCell ref="H1:N1"/>
    <mergeCell ref="L9:M9"/>
    <mergeCell ref="L10:M10"/>
  </mergeCells>
  <conditionalFormatting sqref="M10">
    <cfRule type="expression" dxfId="179" priority="9">
      <formula>ISERROR($P10)</formula>
    </cfRule>
  </conditionalFormatting>
  <conditionalFormatting sqref="M12">
    <cfRule type="expression" dxfId="178" priority="3">
      <formula>ISERROR($P12)</formula>
    </cfRule>
  </conditionalFormatting>
  <conditionalFormatting sqref="N9">
    <cfRule type="expression" dxfId="177" priority="6">
      <formula>ISERROR($J7)</formula>
    </cfRule>
  </conditionalFormatting>
  <conditionalFormatting sqref="N9:N10">
    <cfRule type="expression" dxfId="176" priority="8">
      <formula>ISERROR($G10)</formula>
    </cfRule>
  </conditionalFormatting>
  <conditionalFormatting sqref="N9:N14">
    <cfRule type="expression" dxfId="175" priority="4">
      <formula>ISERROR($Q9)</formula>
    </cfRule>
  </conditionalFormatting>
  <conditionalFormatting sqref="N10:N13">
    <cfRule type="expression" dxfId="174" priority="5">
      <formula>ISERROR($G10)</formula>
    </cfRule>
  </conditionalFormatting>
  <conditionalFormatting sqref="N11">
    <cfRule type="expression" dxfId="173" priority="1">
      <formula>ISERROR($J9)</formula>
    </cfRule>
  </conditionalFormatting>
  <conditionalFormatting sqref="N12">
    <cfRule type="expression" dxfId="172" priority="7">
      <formula>ISERROR($J13)</formula>
    </cfRule>
  </conditionalFormatting>
  <conditionalFormatting sqref="N14">
    <cfRule type="expression" dxfId="171" priority="2">
      <formula>ISERROR($J15)</formula>
    </cfRule>
  </conditionalFormatting>
  <dataValidations count="1">
    <dataValidation type="decimal" allowBlank="1" showInputMessage="1" showErrorMessage="1" errorTitle="Error" error="Mayor o igual a 1 y Menor al Ofertado" promptTitle="Porcentaje de AIU" prompt="Mayor o igual a 1 y Menor al Ofertado" sqref="M12" xr:uid="{00000000-0002-0000-0B00-000000000000}"/>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O12"/>
  <sheetViews>
    <sheetView topLeftCell="E1" workbookViewId="0">
      <selection activeCell="O7" sqref="O7"/>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3.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7</v>
      </c>
      <c r="G3">
        <v>13</v>
      </c>
      <c r="H3" s="7">
        <f>J3/30</f>
        <v>94343.990333333335</v>
      </c>
      <c r="I3" s="7">
        <v>2700125</v>
      </c>
      <c r="J3" s="7">
        <v>2830319.71</v>
      </c>
      <c r="K3" s="8">
        <f>+J3*F3</f>
        <v>19812237.969999999</v>
      </c>
      <c r="L3" s="9"/>
      <c r="M3" s="9"/>
      <c r="N3" s="43">
        <f>H3*F3*G3</f>
        <v>8585303.1203333326</v>
      </c>
    </row>
    <row r="4" spans="1:15" ht="24" x14ac:dyDescent="0.25">
      <c r="A4" s="6">
        <v>2</v>
      </c>
      <c r="B4" s="6" t="s">
        <v>17</v>
      </c>
      <c r="C4" s="6" t="s">
        <v>20</v>
      </c>
      <c r="D4" s="6" t="s">
        <v>20</v>
      </c>
      <c r="E4" s="6" t="s">
        <v>19</v>
      </c>
      <c r="F4">
        <v>2</v>
      </c>
      <c r="G4">
        <v>13</v>
      </c>
      <c r="H4" s="7">
        <f t="shared" ref="H4" si="0">J4/30</f>
        <v>94343.990333333335</v>
      </c>
      <c r="I4" s="7">
        <v>2700125</v>
      </c>
      <c r="J4" s="7">
        <v>2830319.71</v>
      </c>
      <c r="K4" s="8">
        <f t="shared" ref="K4" si="1">+J4*F4</f>
        <v>5660639.4199999999</v>
      </c>
      <c r="L4" s="9"/>
      <c r="M4" s="9"/>
      <c r="N4" s="43">
        <f t="shared" ref="N4" si="2">H4*F4*G4</f>
        <v>2452943.7486666669</v>
      </c>
      <c r="O4" s="86">
        <f>SUM(N3:N4)</f>
        <v>11038246.868999999</v>
      </c>
    </row>
    <row r="5" spans="1:15" ht="36" x14ac:dyDescent="0.25">
      <c r="A5" s="6">
        <v>5</v>
      </c>
      <c r="B5" s="6" t="s">
        <v>23</v>
      </c>
      <c r="C5" s="6" t="s">
        <v>24</v>
      </c>
      <c r="D5" s="6" t="s">
        <v>23</v>
      </c>
      <c r="E5" s="6"/>
      <c r="H5" s="7">
        <f>INSUMOS!$V$96</f>
        <v>1296749.3999999999</v>
      </c>
      <c r="I5" s="7">
        <v>1296749.3999999999</v>
      </c>
      <c r="J5" s="7">
        <v>1296749.3999999999</v>
      </c>
      <c r="K5" s="8">
        <v>1296749.3999999999</v>
      </c>
      <c r="L5" s="9"/>
      <c r="M5" s="9"/>
      <c r="N5" s="43">
        <f>K5</f>
        <v>1296749.3999999999</v>
      </c>
    </row>
    <row r="6" spans="1:15" ht="36" x14ac:dyDescent="0.25">
      <c r="A6" s="6">
        <v>6</v>
      </c>
      <c r="B6" s="6" t="s">
        <v>23</v>
      </c>
      <c r="C6" s="6" t="s">
        <v>25</v>
      </c>
      <c r="D6" s="6" t="s">
        <v>23</v>
      </c>
      <c r="E6" s="6"/>
      <c r="H6" s="7">
        <f>MAQUINARIA!$AB$73</f>
        <v>508414.04675049148</v>
      </c>
      <c r="I6" s="7">
        <v>508414.04675049148</v>
      </c>
      <c r="J6" s="7">
        <v>508414.04675049148</v>
      </c>
      <c r="K6" s="8">
        <v>508414.04675049148</v>
      </c>
      <c r="L6" s="9"/>
      <c r="M6" s="9"/>
      <c r="N6" s="43">
        <f>K6</f>
        <v>508414.04675049148</v>
      </c>
      <c r="O6" s="86">
        <f>SUM(N5:N6)</f>
        <v>1805163.4467504914</v>
      </c>
    </row>
    <row r="7" spans="1:15" x14ac:dyDescent="0.25">
      <c r="L7" s="104" t="s">
        <v>14</v>
      </c>
      <c r="M7" s="105"/>
      <c r="N7" s="12">
        <f>L3</f>
        <v>0</v>
      </c>
    </row>
    <row r="8" spans="1:15" x14ac:dyDescent="0.25">
      <c r="L8" s="104" t="s">
        <v>15</v>
      </c>
      <c r="M8" s="105"/>
      <c r="N8" s="12">
        <v>0</v>
      </c>
    </row>
    <row r="9" spans="1:15" x14ac:dyDescent="0.25">
      <c r="L9" s="13" t="s">
        <v>27</v>
      </c>
      <c r="M9" s="13"/>
      <c r="N9" s="14">
        <f>SUM(N3:N8)</f>
        <v>12843410.315750491</v>
      </c>
    </row>
    <row r="10" spans="1:15" x14ac:dyDescent="0.25">
      <c r="L10" s="13" t="s">
        <v>28</v>
      </c>
      <c r="M10" s="18">
        <v>0.1</v>
      </c>
      <c r="N10" s="14">
        <f>+N9*M10</f>
        <v>1284341.0315750493</v>
      </c>
    </row>
    <row r="11" spans="1:15" x14ac:dyDescent="0.25">
      <c r="L11" s="13" t="s">
        <v>29</v>
      </c>
      <c r="M11" s="13"/>
      <c r="N11" s="14">
        <f>+(N9*10%)*19%</f>
        <v>244024.79599925937</v>
      </c>
    </row>
    <row r="12" spans="1:15" x14ac:dyDescent="0.25">
      <c r="L12" s="13" t="s">
        <v>30</v>
      </c>
      <c r="M12" s="13"/>
      <c r="N12" s="14">
        <f>+N9+N10+N11</f>
        <v>14371776.1433248</v>
      </c>
    </row>
  </sheetData>
  <mergeCells count="4">
    <mergeCell ref="A1:G1"/>
    <mergeCell ref="H1:N1"/>
    <mergeCell ref="L7:M7"/>
    <mergeCell ref="L8:M8"/>
  </mergeCells>
  <conditionalFormatting sqref="M8">
    <cfRule type="expression" dxfId="170" priority="9">
      <formula>ISERROR($P8)</formula>
    </cfRule>
  </conditionalFormatting>
  <conditionalFormatting sqref="M10">
    <cfRule type="expression" dxfId="169" priority="3">
      <formula>ISERROR($P10)</formula>
    </cfRule>
  </conditionalFormatting>
  <conditionalFormatting sqref="N7">
    <cfRule type="expression" dxfId="168" priority="6">
      <formula>ISERROR($J5)</formula>
    </cfRule>
  </conditionalFormatting>
  <conditionalFormatting sqref="N7:N8">
    <cfRule type="expression" dxfId="167" priority="8">
      <formula>ISERROR($G8)</formula>
    </cfRule>
  </conditionalFormatting>
  <conditionalFormatting sqref="N7:N12">
    <cfRule type="expression" dxfId="166" priority="4">
      <formula>ISERROR($Q7)</formula>
    </cfRule>
  </conditionalFormatting>
  <conditionalFormatting sqref="N8:N11">
    <cfRule type="expression" dxfId="165" priority="5">
      <formula>ISERROR($G8)</formula>
    </cfRule>
  </conditionalFormatting>
  <conditionalFormatting sqref="N9">
    <cfRule type="expression" dxfId="164" priority="1">
      <formula>ISERROR($J7)</formula>
    </cfRule>
  </conditionalFormatting>
  <conditionalFormatting sqref="N10">
    <cfRule type="expression" dxfId="163" priority="7">
      <formula>ISERROR($J11)</formula>
    </cfRule>
  </conditionalFormatting>
  <conditionalFormatting sqref="N12">
    <cfRule type="expression" dxfId="162" priority="2">
      <formula>ISERROR($J13)</formula>
    </cfRule>
  </conditionalFormatting>
  <dataValidations disablePrompts="1" count="1">
    <dataValidation type="decimal" allowBlank="1" showInputMessage="1" showErrorMessage="1" errorTitle="Error" error="Mayor o igual a 1 y Menor al Ofertado" promptTitle="Porcentaje de AIU" prompt="Mayor o igual a 1 y Menor al Ofertado" sqref="M10" xr:uid="{00000000-0002-0000-0C00-000000000000}"/>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O13"/>
  <sheetViews>
    <sheetView workbookViewId="0">
      <selection activeCell="F3" sqref="F3:F5"/>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2</v>
      </c>
      <c r="G3">
        <v>13</v>
      </c>
      <c r="H3" s="7">
        <f>J3/30</f>
        <v>94343.990333333335</v>
      </c>
      <c r="I3" s="7">
        <v>2700125</v>
      </c>
      <c r="J3" s="7">
        <v>2830319.71</v>
      </c>
      <c r="K3" s="8">
        <f>+J3*F3</f>
        <v>5660639.4199999999</v>
      </c>
      <c r="L3" s="9"/>
      <c r="M3" s="9"/>
      <c r="N3" s="43">
        <f>H3*F3*G3</f>
        <v>2452943.7486666669</v>
      </c>
    </row>
    <row r="4" spans="1:15" ht="24" x14ac:dyDescent="0.25">
      <c r="A4" s="6">
        <v>1</v>
      </c>
      <c r="B4" s="6" t="s">
        <v>17</v>
      </c>
      <c r="C4" s="6" t="s">
        <v>18</v>
      </c>
      <c r="D4" s="6" t="s">
        <v>18</v>
      </c>
      <c r="E4" s="6" t="s">
        <v>19</v>
      </c>
      <c r="F4">
        <v>1</v>
      </c>
      <c r="G4">
        <v>8</v>
      </c>
      <c r="H4" s="7">
        <f t="shared" ref="H4:H5" si="0">J4/30</f>
        <v>94343.990333333335</v>
      </c>
      <c r="I4" s="7">
        <v>2700125</v>
      </c>
      <c r="J4" s="7">
        <v>2830319.71</v>
      </c>
      <c r="K4" s="8">
        <f t="shared" ref="K4:K5" si="1">+J4*F4</f>
        <v>2830319.71</v>
      </c>
      <c r="L4" s="9"/>
      <c r="M4" s="9"/>
      <c r="N4" s="43">
        <f t="shared" ref="N4:N5" si="2">H4*F4*G4</f>
        <v>754751.92266666668</v>
      </c>
    </row>
    <row r="5" spans="1:15" ht="24" x14ac:dyDescent="0.25">
      <c r="A5" s="6">
        <v>2</v>
      </c>
      <c r="B5" s="6" t="s">
        <v>17</v>
      </c>
      <c r="C5" s="6" t="s">
        <v>20</v>
      </c>
      <c r="D5" s="6" t="s">
        <v>20</v>
      </c>
      <c r="E5" s="6" t="s">
        <v>19</v>
      </c>
      <c r="F5">
        <v>1</v>
      </c>
      <c r="G5">
        <v>1</v>
      </c>
      <c r="H5" s="7">
        <f t="shared" si="0"/>
        <v>94343.990333333335</v>
      </c>
      <c r="I5" s="7">
        <v>2700125</v>
      </c>
      <c r="J5" s="7">
        <v>2830319.71</v>
      </c>
      <c r="K5" s="8">
        <f t="shared" si="1"/>
        <v>2830319.71</v>
      </c>
      <c r="L5" s="9"/>
      <c r="M5" s="9"/>
      <c r="N5" s="43">
        <f t="shared" si="2"/>
        <v>94343.990333333335</v>
      </c>
      <c r="O5" s="86">
        <f>SUM(N3:N5)</f>
        <v>3302039.6616666666</v>
      </c>
    </row>
    <row r="6" spans="1:15" ht="36" x14ac:dyDescent="0.25">
      <c r="A6" s="6">
        <v>5</v>
      </c>
      <c r="B6" s="6" t="s">
        <v>23</v>
      </c>
      <c r="C6" s="6" t="s">
        <v>24</v>
      </c>
      <c r="D6" s="6" t="s">
        <v>23</v>
      </c>
      <c r="E6" s="6"/>
      <c r="H6" s="7">
        <f>INSUMOS!$X$96</f>
        <v>1155944.4599999997</v>
      </c>
      <c r="I6" s="7">
        <v>1155944.4599999997</v>
      </c>
      <c r="J6" s="7">
        <v>1155944.4599999997</v>
      </c>
      <c r="K6" s="8">
        <v>1155944.4599999997</v>
      </c>
      <c r="L6" s="9"/>
      <c r="M6" s="9"/>
      <c r="N6" s="43">
        <f>K6</f>
        <v>1155944.4599999997</v>
      </c>
    </row>
    <row r="7" spans="1:15" ht="36" x14ac:dyDescent="0.25">
      <c r="A7" s="6">
        <v>6</v>
      </c>
      <c r="B7" s="6" t="s">
        <v>23</v>
      </c>
      <c r="C7" s="6" t="s">
        <v>25</v>
      </c>
      <c r="D7" s="6" t="s">
        <v>23</v>
      </c>
      <c r="E7" s="6"/>
      <c r="H7" s="7">
        <f>MAQUINARIA!$AD$73</f>
        <v>508414.04675049148</v>
      </c>
      <c r="I7" s="7">
        <v>508414.04675049148</v>
      </c>
      <c r="J7" s="7">
        <v>508414.04675049148</v>
      </c>
      <c r="K7" s="8">
        <v>508414.04675049148</v>
      </c>
      <c r="L7" s="9"/>
      <c r="M7" s="9"/>
      <c r="N7" s="43">
        <f>K7</f>
        <v>508414.04675049148</v>
      </c>
      <c r="O7" s="86">
        <f>SUM(N6:N7)</f>
        <v>1664358.5067504912</v>
      </c>
    </row>
    <row r="8" spans="1:15" x14ac:dyDescent="0.25">
      <c r="L8" s="104" t="s">
        <v>14</v>
      </c>
      <c r="M8" s="105"/>
      <c r="N8" s="12">
        <f>L3</f>
        <v>0</v>
      </c>
    </row>
    <row r="9" spans="1:15" x14ac:dyDescent="0.25">
      <c r="L9" s="104" t="s">
        <v>15</v>
      </c>
      <c r="M9" s="105"/>
      <c r="N9" s="12">
        <v>0</v>
      </c>
    </row>
    <row r="10" spans="1:15" x14ac:dyDescent="0.25">
      <c r="L10" s="13" t="s">
        <v>27</v>
      </c>
      <c r="M10" s="13"/>
      <c r="N10" s="14">
        <f>SUM(N3:N9)</f>
        <v>4966398.1684171576</v>
      </c>
    </row>
    <row r="11" spans="1:15" x14ac:dyDescent="0.25">
      <c r="L11" s="13" t="s">
        <v>28</v>
      </c>
      <c r="M11" s="18">
        <v>0.1</v>
      </c>
      <c r="N11" s="14">
        <f>+N10*M11</f>
        <v>496639.81684171577</v>
      </c>
    </row>
    <row r="12" spans="1:15" x14ac:dyDescent="0.25">
      <c r="L12" s="13" t="s">
        <v>29</v>
      </c>
      <c r="M12" s="13"/>
      <c r="N12" s="14">
        <f>+(N10*10%)*19%</f>
        <v>94361.565199926001</v>
      </c>
    </row>
    <row r="13" spans="1:15" x14ac:dyDescent="0.25">
      <c r="L13" s="13" t="s">
        <v>30</v>
      </c>
      <c r="M13" s="13"/>
      <c r="N13" s="14">
        <f>+N10+N11+N12</f>
        <v>5557399.5504587991</v>
      </c>
    </row>
  </sheetData>
  <mergeCells count="4">
    <mergeCell ref="A1:G1"/>
    <mergeCell ref="H1:N1"/>
    <mergeCell ref="L8:M8"/>
    <mergeCell ref="L9:M9"/>
  </mergeCells>
  <conditionalFormatting sqref="M9">
    <cfRule type="expression" dxfId="161" priority="9">
      <formula>ISERROR($P9)</formula>
    </cfRule>
  </conditionalFormatting>
  <conditionalFormatting sqref="M11">
    <cfRule type="expression" dxfId="160" priority="3">
      <formula>ISERROR($P11)</formula>
    </cfRule>
  </conditionalFormatting>
  <conditionalFormatting sqref="N8">
    <cfRule type="expression" dxfId="159" priority="6">
      <formula>ISERROR($J6)</formula>
    </cfRule>
  </conditionalFormatting>
  <conditionalFormatting sqref="N8:N9">
    <cfRule type="expression" dxfId="158" priority="8">
      <formula>ISERROR($G9)</formula>
    </cfRule>
  </conditionalFormatting>
  <conditionalFormatting sqref="N8:N13">
    <cfRule type="expression" dxfId="157" priority="4">
      <formula>ISERROR($Q8)</formula>
    </cfRule>
  </conditionalFormatting>
  <conditionalFormatting sqref="N9:N12">
    <cfRule type="expression" dxfId="156" priority="5">
      <formula>ISERROR($G9)</formula>
    </cfRule>
  </conditionalFormatting>
  <conditionalFormatting sqref="N10">
    <cfRule type="expression" dxfId="155" priority="1">
      <formula>ISERROR($J8)</formula>
    </cfRule>
  </conditionalFormatting>
  <conditionalFormatting sqref="N11">
    <cfRule type="expression" dxfId="154" priority="7">
      <formula>ISERROR($J12)</formula>
    </cfRule>
  </conditionalFormatting>
  <conditionalFormatting sqref="N13">
    <cfRule type="expression" dxfId="153" priority="2">
      <formula>ISERROR($J14)</formula>
    </cfRule>
  </conditionalFormatting>
  <dataValidations count="1">
    <dataValidation type="decimal" allowBlank="1" showInputMessage="1" showErrorMessage="1" errorTitle="Error" error="Mayor o igual a 1 y Menor al Ofertado" promptTitle="Porcentaje de AIU" prompt="Mayor o igual a 1 y Menor al Ofertado" sqref="M11" xr:uid="{00000000-0002-0000-0D00-000000000000}"/>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O13"/>
  <sheetViews>
    <sheetView topLeftCell="E1" workbookViewId="0">
      <selection activeCell="F3" sqref="F3:F5"/>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6</v>
      </c>
      <c r="G3">
        <v>13</v>
      </c>
      <c r="H3" s="7">
        <f>J3/30</f>
        <v>94343.990333333335</v>
      </c>
      <c r="I3" s="7">
        <v>2700125</v>
      </c>
      <c r="J3" s="7">
        <v>2830319.71</v>
      </c>
      <c r="K3" s="8">
        <f>+J3*F3</f>
        <v>16981918.259999998</v>
      </c>
      <c r="L3" s="9"/>
      <c r="M3" s="9"/>
      <c r="N3" s="43">
        <f>H3*F3*G3</f>
        <v>7358831.2460000003</v>
      </c>
    </row>
    <row r="4" spans="1:15" ht="24" x14ac:dyDescent="0.25">
      <c r="A4" s="6">
        <v>2</v>
      </c>
      <c r="B4" s="6" t="s">
        <v>17</v>
      </c>
      <c r="C4" s="6" t="s">
        <v>20</v>
      </c>
      <c r="D4" s="6" t="s">
        <v>20</v>
      </c>
      <c r="E4" s="6" t="s">
        <v>19</v>
      </c>
      <c r="F4">
        <v>1</v>
      </c>
      <c r="G4">
        <v>13</v>
      </c>
      <c r="H4" s="7">
        <f t="shared" ref="H4:H5" si="0">J4/30</f>
        <v>94343.990333333335</v>
      </c>
      <c r="I4" s="7">
        <v>2700125</v>
      </c>
      <c r="J4" s="7">
        <v>2830319.71</v>
      </c>
      <c r="K4" s="8">
        <f t="shared" ref="K4:K5" si="1">+J4*F4</f>
        <v>2830319.71</v>
      </c>
      <c r="L4" s="9"/>
      <c r="M4" s="9"/>
      <c r="N4" s="43">
        <f t="shared" ref="N4:N5" si="2">H4*F4*G4</f>
        <v>1226471.8743333335</v>
      </c>
    </row>
    <row r="5" spans="1:15" ht="24" x14ac:dyDescent="0.25">
      <c r="A5" s="6">
        <v>2</v>
      </c>
      <c r="B5" s="6" t="s">
        <v>17</v>
      </c>
      <c r="C5" s="6" t="s">
        <v>20</v>
      </c>
      <c r="D5" s="6" t="s">
        <v>20</v>
      </c>
      <c r="E5" s="6" t="s">
        <v>19</v>
      </c>
      <c r="F5">
        <v>1</v>
      </c>
      <c r="G5">
        <v>9</v>
      </c>
      <c r="H5" s="7">
        <f t="shared" si="0"/>
        <v>94343.990333333335</v>
      </c>
      <c r="I5" s="7">
        <v>2700125</v>
      </c>
      <c r="J5" s="7">
        <v>2830319.71</v>
      </c>
      <c r="K5" s="8">
        <f t="shared" si="1"/>
        <v>2830319.71</v>
      </c>
      <c r="L5" s="9"/>
      <c r="M5" s="9"/>
      <c r="N5" s="43">
        <f t="shared" si="2"/>
        <v>849095.91300000006</v>
      </c>
      <c r="O5" s="86">
        <f>SUM(N3:N5)</f>
        <v>9434399.0333333351</v>
      </c>
    </row>
    <row r="6" spans="1:15" ht="36" x14ac:dyDescent="0.25">
      <c r="A6" s="6">
        <v>5</v>
      </c>
      <c r="B6" s="6" t="s">
        <v>23</v>
      </c>
      <c r="C6" s="6" t="s">
        <v>24</v>
      </c>
      <c r="D6" s="6" t="s">
        <v>23</v>
      </c>
      <c r="E6" s="6"/>
      <c r="H6" s="7">
        <f>INSUMOS!$Z$96</f>
        <v>1288396.18</v>
      </c>
      <c r="I6" s="7">
        <v>1288396.18</v>
      </c>
      <c r="J6" s="7">
        <v>1288396.18</v>
      </c>
      <c r="K6" s="8">
        <v>1288396.18</v>
      </c>
      <c r="L6" s="9"/>
      <c r="M6" s="9"/>
      <c r="N6" s="43">
        <f>K6</f>
        <v>1288396.18</v>
      </c>
    </row>
    <row r="7" spans="1:15" ht="36" x14ac:dyDescent="0.25">
      <c r="A7" s="6">
        <v>6</v>
      </c>
      <c r="B7" s="6" t="s">
        <v>23</v>
      </c>
      <c r="C7" s="6" t="s">
        <v>25</v>
      </c>
      <c r="D7" s="6" t="s">
        <v>23</v>
      </c>
      <c r="E7" s="6"/>
      <c r="H7" s="7">
        <f>MAQUINARIA!$AF$73</f>
        <v>508414.04675049148</v>
      </c>
      <c r="I7" s="7">
        <v>508414.04675049148</v>
      </c>
      <c r="J7" s="7">
        <v>508414.04675049148</v>
      </c>
      <c r="K7" s="8">
        <v>508414.04675049148</v>
      </c>
      <c r="L7" s="9"/>
      <c r="M7" s="9"/>
      <c r="N7" s="43">
        <f>K7</f>
        <v>508414.04675049148</v>
      </c>
      <c r="O7" s="86">
        <f>SUM(N6:N7)</f>
        <v>1796810.2267504914</v>
      </c>
    </row>
    <row r="8" spans="1:15" x14ac:dyDescent="0.25">
      <c r="L8" s="104" t="s">
        <v>14</v>
      </c>
      <c r="M8" s="105"/>
      <c r="N8" s="12">
        <f>L3</f>
        <v>0</v>
      </c>
    </row>
    <row r="9" spans="1:15" x14ac:dyDescent="0.25">
      <c r="L9" s="104" t="s">
        <v>15</v>
      </c>
      <c r="M9" s="105"/>
      <c r="N9" s="12">
        <v>0</v>
      </c>
    </row>
    <row r="10" spans="1:15" x14ac:dyDescent="0.25">
      <c r="L10" s="13" t="s">
        <v>27</v>
      </c>
      <c r="M10" s="13"/>
      <c r="N10" s="14">
        <f>SUM(N3:N9)</f>
        <v>11231209.260083826</v>
      </c>
    </row>
    <row r="11" spans="1:15" x14ac:dyDescent="0.25">
      <c r="L11" s="13" t="s">
        <v>28</v>
      </c>
      <c r="M11" s="18">
        <v>0.1</v>
      </c>
      <c r="N11" s="14">
        <f>+N10*M11</f>
        <v>1123120.9260083826</v>
      </c>
    </row>
    <row r="12" spans="1:15" x14ac:dyDescent="0.25">
      <c r="L12" s="13" t="s">
        <v>29</v>
      </c>
      <c r="M12" s="13"/>
      <c r="N12" s="14">
        <f>+(N10*10%)*19%</f>
        <v>213392.97594159268</v>
      </c>
    </row>
    <row r="13" spans="1:15" x14ac:dyDescent="0.25">
      <c r="L13" s="13" t="s">
        <v>30</v>
      </c>
      <c r="M13" s="13"/>
      <c r="N13" s="14">
        <f>+N10+N11+N12</f>
        <v>12567723.162033802</v>
      </c>
    </row>
  </sheetData>
  <mergeCells count="4">
    <mergeCell ref="A1:G1"/>
    <mergeCell ref="H1:N1"/>
    <mergeCell ref="L8:M8"/>
    <mergeCell ref="L9:M9"/>
  </mergeCells>
  <conditionalFormatting sqref="M9">
    <cfRule type="expression" dxfId="152" priority="9">
      <formula>ISERROR($P9)</formula>
    </cfRule>
  </conditionalFormatting>
  <conditionalFormatting sqref="M11">
    <cfRule type="expression" dxfId="151" priority="3">
      <formula>ISERROR($P11)</formula>
    </cfRule>
  </conditionalFormatting>
  <conditionalFormatting sqref="N8">
    <cfRule type="expression" dxfId="150" priority="6">
      <formula>ISERROR($J6)</formula>
    </cfRule>
  </conditionalFormatting>
  <conditionalFormatting sqref="N8:N9">
    <cfRule type="expression" dxfId="149" priority="8">
      <formula>ISERROR($G9)</formula>
    </cfRule>
  </conditionalFormatting>
  <conditionalFormatting sqref="N8:N13">
    <cfRule type="expression" dxfId="148" priority="4">
      <formula>ISERROR($Q8)</formula>
    </cfRule>
  </conditionalFormatting>
  <conditionalFormatting sqref="N9:N12">
    <cfRule type="expression" dxfId="147" priority="5">
      <formula>ISERROR($G9)</formula>
    </cfRule>
  </conditionalFormatting>
  <conditionalFormatting sqref="N10">
    <cfRule type="expression" dxfId="146" priority="1">
      <formula>ISERROR($J8)</formula>
    </cfRule>
  </conditionalFormatting>
  <conditionalFormatting sqref="N11">
    <cfRule type="expression" dxfId="145" priority="7">
      <formula>ISERROR($J12)</formula>
    </cfRule>
  </conditionalFormatting>
  <conditionalFormatting sqref="N13">
    <cfRule type="expression" dxfId="144" priority="2">
      <formula>ISERROR($J14)</formula>
    </cfRule>
  </conditionalFormatting>
  <dataValidations count="1">
    <dataValidation type="decimal" allowBlank="1" showInputMessage="1" showErrorMessage="1" errorTitle="Error" error="Mayor o igual a 1 y Menor al Ofertado" promptTitle="Porcentaje de AIU" prompt="Mayor o igual a 1 y Menor al Ofertado" sqref="M11" xr:uid="{00000000-0002-0000-0E00-000000000000}"/>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O15"/>
  <sheetViews>
    <sheetView topLeftCell="F2" workbookViewId="0">
      <selection activeCell="F3" sqref="F3:F7"/>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3.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7</v>
      </c>
      <c r="G3">
        <v>13</v>
      </c>
      <c r="H3" s="7">
        <f>J3/30</f>
        <v>94343.990333333335</v>
      </c>
      <c r="I3" s="7">
        <v>2700125</v>
      </c>
      <c r="J3" s="7">
        <v>2830319.71</v>
      </c>
      <c r="K3" s="8">
        <f>+J3*F3</f>
        <v>19812237.969999999</v>
      </c>
      <c r="L3" s="9"/>
      <c r="M3" s="9"/>
      <c r="N3" s="43">
        <f>H3*F3*G3</f>
        <v>8585303.1203333326</v>
      </c>
    </row>
    <row r="4" spans="1:15" ht="24" x14ac:dyDescent="0.25">
      <c r="A4" s="6">
        <v>1</v>
      </c>
      <c r="B4" s="6" t="s">
        <v>17</v>
      </c>
      <c r="C4" s="6" t="s">
        <v>18</v>
      </c>
      <c r="D4" s="6" t="s">
        <v>18</v>
      </c>
      <c r="E4" s="6" t="s">
        <v>19</v>
      </c>
      <c r="F4">
        <v>1</v>
      </c>
      <c r="G4">
        <v>8</v>
      </c>
      <c r="H4" s="7">
        <f>J4/30</f>
        <v>94343.990333333335</v>
      </c>
      <c r="I4" s="7">
        <v>2700125</v>
      </c>
      <c r="J4" s="7">
        <v>2830319.71</v>
      </c>
      <c r="K4" s="8">
        <f>+J4*F4</f>
        <v>2830319.71</v>
      </c>
      <c r="L4" s="9"/>
      <c r="M4" s="9"/>
      <c r="N4" s="89">
        <f>H4*F4*G4</f>
        <v>754751.92266666668</v>
      </c>
    </row>
    <row r="5" spans="1:15" ht="24" x14ac:dyDescent="0.25">
      <c r="A5" s="6">
        <v>2</v>
      </c>
      <c r="B5" s="6" t="s">
        <v>17</v>
      </c>
      <c r="C5" s="6" t="s">
        <v>20</v>
      </c>
      <c r="D5" s="6" t="s">
        <v>20</v>
      </c>
      <c r="E5" s="6" t="s">
        <v>19</v>
      </c>
      <c r="F5">
        <v>1</v>
      </c>
      <c r="G5">
        <v>13</v>
      </c>
      <c r="H5" s="7">
        <f t="shared" ref="H5:H7" si="0">J5/30</f>
        <v>94343.990333333335</v>
      </c>
      <c r="I5" s="7">
        <v>2700125</v>
      </c>
      <c r="J5" s="7">
        <v>2830319.71</v>
      </c>
      <c r="K5" s="8">
        <f t="shared" ref="K5:K7" si="1">+J5*F5</f>
        <v>2830319.71</v>
      </c>
      <c r="L5" s="9"/>
      <c r="M5" s="9"/>
      <c r="N5" s="43">
        <f>H5*F5*G5</f>
        <v>1226471.8743333335</v>
      </c>
    </row>
    <row r="6" spans="1:15" ht="24" x14ac:dyDescent="0.25">
      <c r="A6" s="6">
        <v>2</v>
      </c>
      <c r="B6" s="6" t="s">
        <v>17</v>
      </c>
      <c r="C6" s="6" t="s">
        <v>20</v>
      </c>
      <c r="D6" s="6" t="s">
        <v>20</v>
      </c>
      <c r="E6" s="6" t="s">
        <v>19</v>
      </c>
      <c r="F6">
        <v>1</v>
      </c>
      <c r="G6">
        <v>8</v>
      </c>
      <c r="H6" s="7">
        <f t="shared" si="0"/>
        <v>94343.990333333335</v>
      </c>
      <c r="I6" s="7">
        <v>2700125</v>
      </c>
      <c r="J6" s="7">
        <v>2830319.71</v>
      </c>
      <c r="K6" s="8">
        <f t="shared" si="1"/>
        <v>2830319.71</v>
      </c>
      <c r="L6" s="9"/>
      <c r="M6" s="9"/>
      <c r="N6" s="43">
        <f t="shared" ref="N6:N7" si="2">H6*F6*G6</f>
        <v>754751.92266666668</v>
      </c>
    </row>
    <row r="7" spans="1:15" ht="24" x14ac:dyDescent="0.25">
      <c r="A7" s="6">
        <v>3</v>
      </c>
      <c r="B7" s="6" t="s">
        <v>17</v>
      </c>
      <c r="C7" s="6" t="s">
        <v>21</v>
      </c>
      <c r="D7" s="6" t="s">
        <v>21</v>
      </c>
      <c r="E7" s="6" t="s">
        <v>19</v>
      </c>
      <c r="F7">
        <v>1</v>
      </c>
      <c r="G7">
        <v>13</v>
      </c>
      <c r="H7" s="7">
        <f t="shared" si="0"/>
        <v>94343.990333333335</v>
      </c>
      <c r="I7" s="7">
        <v>2700125</v>
      </c>
      <c r="J7" s="7">
        <v>2830319.71</v>
      </c>
      <c r="K7" s="8">
        <f t="shared" si="1"/>
        <v>2830319.71</v>
      </c>
      <c r="L7" s="9"/>
      <c r="M7" s="9"/>
      <c r="N7" s="43">
        <f t="shared" si="2"/>
        <v>1226471.8743333335</v>
      </c>
      <c r="O7" s="86">
        <f>SUM(N3:N7)</f>
        <v>12547750.714333333</v>
      </c>
    </row>
    <row r="8" spans="1:15" ht="36" x14ac:dyDescent="0.25">
      <c r="A8" s="6">
        <v>5</v>
      </c>
      <c r="B8" s="6" t="s">
        <v>23</v>
      </c>
      <c r="C8" s="6" t="s">
        <v>24</v>
      </c>
      <c r="D8" s="6" t="s">
        <v>23</v>
      </c>
      <c r="E8" s="6"/>
      <c r="H8" s="7">
        <f>INSUMOS!$AB$96</f>
        <v>1275262.0399999996</v>
      </c>
      <c r="I8" s="7">
        <v>1275262.0399999996</v>
      </c>
      <c r="J8" s="7">
        <v>1275262.0399999996</v>
      </c>
      <c r="K8" s="8">
        <v>1275262.0399999996</v>
      </c>
      <c r="L8" s="9"/>
      <c r="M8" s="9"/>
      <c r="N8" s="43">
        <v>1275262.0399999996</v>
      </c>
    </row>
    <row r="9" spans="1:15" ht="36" x14ac:dyDescent="0.25">
      <c r="A9" s="6">
        <v>6</v>
      </c>
      <c r="B9" s="6" t="s">
        <v>23</v>
      </c>
      <c r="C9" s="6" t="s">
        <v>25</v>
      </c>
      <c r="D9" s="6" t="s">
        <v>23</v>
      </c>
      <c r="E9" s="6"/>
      <c r="H9" s="7">
        <f>MAQUINARIA!$AH$73</f>
        <v>627002.0972116479</v>
      </c>
      <c r="I9" s="7">
        <v>627002.0972116479</v>
      </c>
      <c r="J9" s="7">
        <v>627002.0972116479</v>
      </c>
      <c r="K9" s="8">
        <v>627002.0972116479</v>
      </c>
      <c r="L9" s="9"/>
      <c r="M9" s="9"/>
      <c r="N9" s="43">
        <f>K9</f>
        <v>627002.0972116479</v>
      </c>
      <c r="O9" s="86">
        <f>SUM(N8:N9)</f>
        <v>1902264.1372116474</v>
      </c>
    </row>
    <row r="10" spans="1:15" x14ac:dyDescent="0.25">
      <c r="L10" s="104" t="s">
        <v>14</v>
      </c>
      <c r="M10" s="105"/>
      <c r="N10" s="12">
        <f>L3</f>
        <v>0</v>
      </c>
    </row>
    <row r="11" spans="1:15" x14ac:dyDescent="0.25">
      <c r="L11" s="104" t="s">
        <v>15</v>
      </c>
      <c r="M11" s="105"/>
      <c r="N11" s="12">
        <v>0</v>
      </c>
    </row>
    <row r="12" spans="1:15" x14ac:dyDescent="0.25">
      <c r="L12" s="13" t="s">
        <v>27</v>
      </c>
      <c r="M12" s="13"/>
      <c r="N12" s="14">
        <f>SUM(N3:N11)</f>
        <v>14450014.85154498</v>
      </c>
    </row>
    <row r="13" spans="1:15" x14ac:dyDescent="0.25">
      <c r="L13" s="13" t="s">
        <v>28</v>
      </c>
      <c r="M13" s="18">
        <v>0.1</v>
      </c>
      <c r="N13" s="14">
        <f>+N12*M13</f>
        <v>1445001.4851544981</v>
      </c>
    </row>
    <row r="14" spans="1:15" x14ac:dyDescent="0.25">
      <c r="L14" s="13" t="s">
        <v>29</v>
      </c>
      <c r="M14" s="13"/>
      <c r="N14" s="14">
        <f>+(N12*10%)*19%</f>
        <v>274550.28217935463</v>
      </c>
    </row>
    <row r="15" spans="1:15" x14ac:dyDescent="0.25">
      <c r="L15" s="13" t="s">
        <v>30</v>
      </c>
      <c r="M15" s="13"/>
      <c r="N15" s="14">
        <f>+N12+N13+N14</f>
        <v>16169566.618878832</v>
      </c>
    </row>
  </sheetData>
  <mergeCells count="4">
    <mergeCell ref="A1:G1"/>
    <mergeCell ref="H1:N1"/>
    <mergeCell ref="L10:M10"/>
    <mergeCell ref="L11:M11"/>
  </mergeCells>
  <conditionalFormatting sqref="M11">
    <cfRule type="expression" dxfId="143" priority="9">
      <formula>ISERROR($P11)</formula>
    </cfRule>
  </conditionalFormatting>
  <conditionalFormatting sqref="M13">
    <cfRule type="expression" dxfId="142" priority="3">
      <formula>ISERROR($P13)</formula>
    </cfRule>
  </conditionalFormatting>
  <conditionalFormatting sqref="N10">
    <cfRule type="expression" dxfId="141" priority="6">
      <formula>ISERROR($J8)</formula>
    </cfRule>
  </conditionalFormatting>
  <conditionalFormatting sqref="N10:N11">
    <cfRule type="expression" dxfId="140" priority="8">
      <formula>ISERROR($G11)</formula>
    </cfRule>
  </conditionalFormatting>
  <conditionalFormatting sqref="N10:N15">
    <cfRule type="expression" dxfId="139" priority="4">
      <formula>ISERROR($Q10)</formula>
    </cfRule>
  </conditionalFormatting>
  <conditionalFormatting sqref="N11:N14">
    <cfRule type="expression" dxfId="138" priority="5">
      <formula>ISERROR($G11)</formula>
    </cfRule>
  </conditionalFormatting>
  <conditionalFormatting sqref="N12">
    <cfRule type="expression" dxfId="137" priority="1">
      <formula>ISERROR($J10)</formula>
    </cfRule>
  </conditionalFormatting>
  <conditionalFormatting sqref="N13">
    <cfRule type="expression" dxfId="136" priority="7">
      <formula>ISERROR($J14)</formula>
    </cfRule>
  </conditionalFormatting>
  <conditionalFormatting sqref="N15">
    <cfRule type="expression" dxfId="135" priority="2">
      <formula>ISERROR($J16)</formula>
    </cfRule>
  </conditionalFormatting>
  <dataValidations disablePrompts="1" count="1">
    <dataValidation type="decimal" allowBlank="1" showInputMessage="1" showErrorMessage="1" errorTitle="Error" error="Mayor o igual a 1 y Menor al Ofertado" promptTitle="Porcentaje de AIU" prompt="Mayor o igual a 1 y Menor al Ofertado" sqref="M13" xr:uid="{00000000-0002-0000-0F00-000000000000}"/>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O14"/>
  <sheetViews>
    <sheetView topLeftCell="C1" workbookViewId="0">
      <selection activeCell="F3" sqref="F3:F6"/>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3.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9</v>
      </c>
      <c r="G3">
        <v>13</v>
      </c>
      <c r="H3" s="7">
        <f>J3/30</f>
        <v>94343.990333333335</v>
      </c>
      <c r="I3" s="7">
        <v>2700125</v>
      </c>
      <c r="J3" s="7">
        <v>2830319.71</v>
      </c>
      <c r="K3" s="8">
        <f>+J3*F3</f>
        <v>25472877.390000001</v>
      </c>
      <c r="L3" s="9"/>
      <c r="M3" s="9"/>
      <c r="N3" s="43">
        <f>H3*F3*G3</f>
        <v>11038246.869000001</v>
      </c>
    </row>
    <row r="4" spans="1:15" ht="24" x14ac:dyDescent="0.25">
      <c r="A4" s="6">
        <v>2</v>
      </c>
      <c r="B4" s="6" t="s">
        <v>17</v>
      </c>
      <c r="C4" s="6" t="s">
        <v>20</v>
      </c>
      <c r="D4" s="6" t="s">
        <v>20</v>
      </c>
      <c r="E4" s="6" t="s">
        <v>19</v>
      </c>
      <c r="F4">
        <v>1</v>
      </c>
      <c r="G4">
        <v>13</v>
      </c>
      <c r="H4" s="7">
        <f t="shared" ref="H4:H6" si="0">J4/30</f>
        <v>94343.990333333335</v>
      </c>
      <c r="I4" s="7">
        <v>2700125</v>
      </c>
      <c r="J4" s="7">
        <v>2830319.71</v>
      </c>
      <c r="K4" s="8">
        <f t="shared" ref="K4:K6" si="1">+J4*F4</f>
        <v>2830319.71</v>
      </c>
      <c r="L4" s="9"/>
      <c r="M4" s="9"/>
      <c r="N4" s="43">
        <f t="shared" ref="N4:N6" si="2">H4*F4*G4</f>
        <v>1226471.8743333335</v>
      </c>
    </row>
    <row r="5" spans="1:15" ht="24" x14ac:dyDescent="0.25">
      <c r="A5" s="6">
        <v>2</v>
      </c>
      <c r="B5" s="6" t="s">
        <v>17</v>
      </c>
      <c r="C5" s="6" t="s">
        <v>20</v>
      </c>
      <c r="D5" s="6" t="s">
        <v>20</v>
      </c>
      <c r="E5" s="6" t="s">
        <v>19</v>
      </c>
      <c r="F5">
        <v>1</v>
      </c>
      <c r="G5">
        <v>11</v>
      </c>
      <c r="H5" s="7">
        <f t="shared" si="0"/>
        <v>94343.990333333335</v>
      </c>
      <c r="I5" s="7">
        <v>2700125</v>
      </c>
      <c r="J5" s="7">
        <v>2830319.71</v>
      </c>
      <c r="K5" s="8">
        <f t="shared" si="1"/>
        <v>2830319.71</v>
      </c>
      <c r="L5" s="9"/>
      <c r="M5" s="9"/>
      <c r="N5" s="43">
        <f t="shared" si="2"/>
        <v>1037783.8936666667</v>
      </c>
    </row>
    <row r="6" spans="1:15" ht="24" x14ac:dyDescent="0.25">
      <c r="A6" s="6">
        <v>3</v>
      </c>
      <c r="B6" s="6" t="s">
        <v>17</v>
      </c>
      <c r="C6" s="6" t="s">
        <v>21</v>
      </c>
      <c r="D6" s="6" t="s">
        <v>21</v>
      </c>
      <c r="E6" s="6" t="s">
        <v>19</v>
      </c>
      <c r="F6">
        <v>1</v>
      </c>
      <c r="G6">
        <v>13</v>
      </c>
      <c r="H6" s="7">
        <f t="shared" si="0"/>
        <v>94343.990333333335</v>
      </c>
      <c r="I6" s="7">
        <v>2700125</v>
      </c>
      <c r="J6" s="7">
        <v>2830319.71</v>
      </c>
      <c r="K6" s="8">
        <f t="shared" si="1"/>
        <v>2830319.71</v>
      </c>
      <c r="L6" s="9"/>
      <c r="M6" s="9"/>
      <c r="N6" s="43">
        <f t="shared" si="2"/>
        <v>1226471.8743333335</v>
      </c>
      <c r="O6" s="86">
        <f>SUM(N3:N6)</f>
        <v>14528974.511333333</v>
      </c>
    </row>
    <row r="7" spans="1:15" ht="36" x14ac:dyDescent="0.25">
      <c r="A7" s="6">
        <v>5</v>
      </c>
      <c r="B7" s="6" t="s">
        <v>23</v>
      </c>
      <c r="C7" s="6" t="s">
        <v>24</v>
      </c>
      <c r="D7" s="6" t="s">
        <v>23</v>
      </c>
      <c r="E7" s="6"/>
      <c r="H7" s="7">
        <f>INSUMOS!$AD$96</f>
        <v>1213790.3199999998</v>
      </c>
      <c r="I7" s="7">
        <v>1213790.3199999998</v>
      </c>
      <c r="J7" s="7">
        <v>1213790.3199999998</v>
      </c>
      <c r="K7" s="8">
        <v>1213790.3199999998</v>
      </c>
      <c r="L7" s="9"/>
      <c r="M7" s="9"/>
      <c r="N7" s="43">
        <f>K7</f>
        <v>1213790.3199999998</v>
      </c>
    </row>
    <row r="8" spans="1:15" ht="36" x14ac:dyDescent="0.25">
      <c r="A8" s="6">
        <v>6</v>
      </c>
      <c r="B8" s="6" t="s">
        <v>23</v>
      </c>
      <c r="C8" s="6" t="s">
        <v>25</v>
      </c>
      <c r="D8" s="6" t="s">
        <v>23</v>
      </c>
      <c r="E8" s="6"/>
      <c r="H8" s="7">
        <f>MAQUINARIA!$AJ$73</f>
        <v>508414.04675049148</v>
      </c>
      <c r="I8" s="7">
        <v>508414.04675049148</v>
      </c>
      <c r="J8" s="7">
        <v>508414.04675049148</v>
      </c>
      <c r="K8" s="8">
        <v>508414.04675049148</v>
      </c>
      <c r="L8" s="9"/>
      <c r="M8" s="9"/>
      <c r="N8" s="43">
        <f>K8</f>
        <v>508414.04675049148</v>
      </c>
      <c r="O8" s="86">
        <f>SUM(N7:N8)</f>
        <v>1722204.3667504913</v>
      </c>
    </row>
    <row r="9" spans="1:15" x14ac:dyDescent="0.25">
      <c r="L9" s="104" t="s">
        <v>14</v>
      </c>
      <c r="M9" s="105"/>
      <c r="N9" s="12">
        <f>L3</f>
        <v>0</v>
      </c>
    </row>
    <row r="10" spans="1:15" x14ac:dyDescent="0.25">
      <c r="L10" s="104" t="s">
        <v>15</v>
      </c>
      <c r="M10" s="105"/>
      <c r="N10" s="12">
        <v>0</v>
      </c>
    </row>
    <row r="11" spans="1:15" x14ac:dyDescent="0.25">
      <c r="L11" s="13" t="s">
        <v>27</v>
      </c>
      <c r="M11" s="13"/>
      <c r="N11" s="14">
        <f>SUM(N3:N10)</f>
        <v>16251178.878083825</v>
      </c>
    </row>
    <row r="12" spans="1:15" x14ac:dyDescent="0.25">
      <c r="L12" s="13" t="s">
        <v>28</v>
      </c>
      <c r="M12" s="18">
        <v>0.1</v>
      </c>
      <c r="N12" s="14">
        <f>+N11*M12</f>
        <v>1625117.8878083825</v>
      </c>
    </row>
    <row r="13" spans="1:15" x14ac:dyDescent="0.25">
      <c r="L13" s="13" t="s">
        <v>29</v>
      </c>
      <c r="M13" s="13"/>
      <c r="N13" s="14">
        <f>+(N11*10%)*19%</f>
        <v>308772.39868359268</v>
      </c>
    </row>
    <row r="14" spans="1:15" x14ac:dyDescent="0.25">
      <c r="L14" s="13" t="s">
        <v>30</v>
      </c>
      <c r="M14" s="13"/>
      <c r="N14" s="14">
        <f>+N11+N12+N13</f>
        <v>18185069.1645758</v>
      </c>
    </row>
  </sheetData>
  <mergeCells count="4">
    <mergeCell ref="A1:G1"/>
    <mergeCell ref="H1:N1"/>
    <mergeCell ref="L9:M9"/>
    <mergeCell ref="L10:M10"/>
  </mergeCells>
  <conditionalFormatting sqref="M10">
    <cfRule type="expression" dxfId="134" priority="9">
      <formula>ISERROR($P10)</formula>
    </cfRule>
  </conditionalFormatting>
  <conditionalFormatting sqref="M12">
    <cfRule type="expression" dxfId="133" priority="3">
      <formula>ISERROR($P12)</formula>
    </cfRule>
  </conditionalFormatting>
  <conditionalFormatting sqref="N9">
    <cfRule type="expression" dxfId="132" priority="6">
      <formula>ISERROR($J7)</formula>
    </cfRule>
  </conditionalFormatting>
  <conditionalFormatting sqref="N9:N10">
    <cfRule type="expression" dxfId="131" priority="8">
      <formula>ISERROR($G10)</formula>
    </cfRule>
  </conditionalFormatting>
  <conditionalFormatting sqref="N9:N14">
    <cfRule type="expression" dxfId="130" priority="4">
      <formula>ISERROR($Q9)</formula>
    </cfRule>
  </conditionalFormatting>
  <conditionalFormatting sqref="N10:N13">
    <cfRule type="expression" dxfId="129" priority="5">
      <formula>ISERROR($G10)</formula>
    </cfRule>
  </conditionalFormatting>
  <conditionalFormatting sqref="N11">
    <cfRule type="expression" dxfId="128" priority="1">
      <formula>ISERROR($J9)</formula>
    </cfRule>
  </conditionalFormatting>
  <conditionalFormatting sqref="N12">
    <cfRule type="expression" dxfId="127" priority="7">
      <formula>ISERROR($J13)</formula>
    </cfRule>
  </conditionalFormatting>
  <conditionalFormatting sqref="N14">
    <cfRule type="expression" dxfId="126" priority="2">
      <formula>ISERROR($J15)</formula>
    </cfRule>
  </conditionalFormatting>
  <dataValidations disablePrompts="1" count="1">
    <dataValidation type="decimal" allowBlank="1" showInputMessage="1" showErrorMessage="1" errorTitle="Error" error="Mayor o igual a 1 y Menor al Ofertado" promptTitle="Porcentaje de AIU" prompt="Mayor o igual a 1 y Menor al Ofertado" sqref="M12" xr:uid="{00000000-0002-0000-1000-000000000000}"/>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O11"/>
  <sheetViews>
    <sheetView topLeftCell="E1" workbookViewId="0">
      <selection activeCell="F3" sqref="F3"/>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2</v>
      </c>
      <c r="G3">
        <v>13</v>
      </c>
      <c r="H3" s="7">
        <f>J3/30</f>
        <v>94343.990333333335</v>
      </c>
      <c r="I3" s="7">
        <v>2700125</v>
      </c>
      <c r="J3" s="7">
        <v>2830319.71</v>
      </c>
      <c r="K3" s="8">
        <f>+J3*F3</f>
        <v>5660639.4199999999</v>
      </c>
      <c r="L3" s="9"/>
      <c r="M3" s="9"/>
      <c r="N3" s="43">
        <f>H3*F3*G3</f>
        <v>2452943.7486666669</v>
      </c>
      <c r="O3" s="86">
        <f>SUM(N3)</f>
        <v>2452943.7486666669</v>
      </c>
    </row>
    <row r="4" spans="1:15" ht="36" x14ac:dyDescent="0.25">
      <c r="A4" s="6">
        <v>5</v>
      </c>
      <c r="B4" s="6" t="s">
        <v>23</v>
      </c>
      <c r="C4" s="6" t="s">
        <v>24</v>
      </c>
      <c r="D4" s="6" t="s">
        <v>23</v>
      </c>
      <c r="E4" s="6"/>
      <c r="H4" s="7">
        <f>INSUMOS!$AF$96</f>
        <v>1052536.6799999995</v>
      </c>
      <c r="I4" s="7">
        <v>1052536.6799999995</v>
      </c>
      <c r="J4" s="7">
        <v>1052536.6799999995</v>
      </c>
      <c r="K4" s="8">
        <v>1052536.6799999995</v>
      </c>
      <c r="L4" s="9"/>
      <c r="M4" s="9"/>
      <c r="N4" s="43">
        <f>K4</f>
        <v>1052536.6799999995</v>
      </c>
    </row>
    <row r="5" spans="1:15" ht="36" x14ac:dyDescent="0.25">
      <c r="A5" s="6">
        <v>6</v>
      </c>
      <c r="B5" s="6" t="s">
        <v>23</v>
      </c>
      <c r="C5" s="6" t="s">
        <v>25</v>
      </c>
      <c r="D5" s="6" t="s">
        <v>23</v>
      </c>
      <c r="E5" s="6"/>
      <c r="H5" s="7">
        <f>MAQUINARIA!$AL$73</f>
        <v>202472.7465816917</v>
      </c>
      <c r="I5" s="7">
        <v>202472.7465816917</v>
      </c>
      <c r="J5" s="7">
        <v>202472.7465816917</v>
      </c>
      <c r="K5" s="8">
        <v>202472.7465816917</v>
      </c>
      <c r="L5" s="9"/>
      <c r="M5" s="9"/>
      <c r="N5" s="43">
        <f>K5</f>
        <v>202472.7465816917</v>
      </c>
      <c r="O5" s="86">
        <f>SUM(N4:N5)</f>
        <v>1255009.4265816913</v>
      </c>
    </row>
    <row r="6" spans="1:15" x14ac:dyDescent="0.25">
      <c r="L6" s="104" t="s">
        <v>14</v>
      </c>
      <c r="M6" s="105"/>
      <c r="N6" s="12">
        <f>L3</f>
        <v>0</v>
      </c>
    </row>
    <row r="7" spans="1:15" x14ac:dyDescent="0.25">
      <c r="L7" s="104" t="s">
        <v>15</v>
      </c>
      <c r="M7" s="105"/>
      <c r="N7" s="12">
        <v>0</v>
      </c>
    </row>
    <row r="8" spans="1:15" x14ac:dyDescent="0.25">
      <c r="L8" s="13" t="s">
        <v>27</v>
      </c>
      <c r="M8" s="13"/>
      <c r="N8" s="14">
        <f>SUM(N3:N7)</f>
        <v>3707953.1752483579</v>
      </c>
    </row>
    <row r="9" spans="1:15" x14ac:dyDescent="0.25">
      <c r="L9" s="13" t="s">
        <v>28</v>
      </c>
      <c r="M9" s="18">
        <v>0.1</v>
      </c>
      <c r="N9" s="14">
        <f>+N8*M9</f>
        <v>370795.31752483582</v>
      </c>
    </row>
    <row r="10" spans="1:15" x14ac:dyDescent="0.25">
      <c r="L10" s="13" t="s">
        <v>29</v>
      </c>
      <c r="M10" s="13"/>
      <c r="N10" s="14">
        <f>+(N8*10%)*19%</f>
        <v>70451.110329718809</v>
      </c>
    </row>
    <row r="11" spans="1:15" x14ac:dyDescent="0.25">
      <c r="L11" s="13" t="s">
        <v>30</v>
      </c>
      <c r="M11" s="13"/>
      <c r="N11" s="14">
        <f>+N8+N9+N10</f>
        <v>4149199.6031029127</v>
      </c>
    </row>
  </sheetData>
  <mergeCells count="4">
    <mergeCell ref="A1:G1"/>
    <mergeCell ref="H1:N1"/>
    <mergeCell ref="L6:M6"/>
    <mergeCell ref="L7:M7"/>
  </mergeCells>
  <conditionalFormatting sqref="M7">
    <cfRule type="expression" dxfId="125" priority="9">
      <formula>ISERROR($P7)</formula>
    </cfRule>
  </conditionalFormatting>
  <conditionalFormatting sqref="M9">
    <cfRule type="expression" dxfId="124" priority="3">
      <formula>ISERROR($P9)</formula>
    </cfRule>
  </conditionalFormatting>
  <conditionalFormatting sqref="N6">
    <cfRule type="expression" dxfId="123" priority="6">
      <formula>ISERROR($J4)</formula>
    </cfRule>
  </conditionalFormatting>
  <conditionalFormatting sqref="N6:N7">
    <cfRule type="expression" dxfId="122" priority="8">
      <formula>ISERROR($G7)</formula>
    </cfRule>
  </conditionalFormatting>
  <conditionalFormatting sqref="N6:N11">
    <cfRule type="expression" dxfId="121" priority="4">
      <formula>ISERROR($Q6)</formula>
    </cfRule>
  </conditionalFormatting>
  <conditionalFormatting sqref="N7:N10">
    <cfRule type="expression" dxfId="120" priority="5">
      <formula>ISERROR($G7)</formula>
    </cfRule>
  </conditionalFormatting>
  <conditionalFormatting sqref="N8">
    <cfRule type="expression" dxfId="119" priority="1">
      <formula>ISERROR($J6)</formula>
    </cfRule>
  </conditionalFormatting>
  <conditionalFormatting sqref="N9">
    <cfRule type="expression" dxfId="118" priority="7">
      <formula>ISERROR($J10)</formula>
    </cfRule>
  </conditionalFormatting>
  <conditionalFormatting sqref="N11">
    <cfRule type="expression" dxfId="117" priority="2">
      <formula>ISERROR($J12)</formula>
    </cfRule>
  </conditionalFormatting>
  <dataValidations count="1">
    <dataValidation type="decimal" allowBlank="1" showInputMessage="1" showErrorMessage="1" errorTitle="Error" error="Mayor o igual a 1 y Menor al Ofertado" promptTitle="Porcentaje de AIU" prompt="Mayor o igual a 1 y Menor al Ofertado" sqref="M9" xr:uid="{00000000-0002-0000-1100-000000000000}"/>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O11"/>
  <sheetViews>
    <sheetView topLeftCell="E1" workbookViewId="0">
      <selection activeCell="O6" sqref="O6"/>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2</v>
      </c>
      <c r="G3">
        <v>13</v>
      </c>
      <c r="H3" s="7">
        <f>J3/30</f>
        <v>94343.990333333335</v>
      </c>
      <c r="I3" s="7">
        <v>2700125</v>
      </c>
      <c r="J3" s="7">
        <v>2830319.71</v>
      </c>
      <c r="K3" s="8">
        <f>+J3*F3</f>
        <v>5660639.4199999999</v>
      </c>
      <c r="L3" s="9"/>
      <c r="M3" s="9"/>
      <c r="N3" s="43">
        <f>H3*F3*G3</f>
        <v>2452943.7486666669</v>
      </c>
      <c r="O3" s="86">
        <f>SUM(N3)</f>
        <v>2452943.7486666669</v>
      </c>
    </row>
    <row r="4" spans="1:15" ht="36" x14ac:dyDescent="0.25">
      <c r="A4" s="6">
        <v>5</v>
      </c>
      <c r="B4" s="6" t="s">
        <v>23</v>
      </c>
      <c r="C4" s="6" t="s">
        <v>24</v>
      </c>
      <c r="D4" s="6" t="s">
        <v>23</v>
      </c>
      <c r="E4" s="6"/>
      <c r="H4" s="7">
        <f>INSUMOS!$AH$96</f>
        <v>1387099.51</v>
      </c>
      <c r="I4" s="7">
        <v>1387099.51</v>
      </c>
      <c r="J4" s="7">
        <v>1387099.51</v>
      </c>
      <c r="K4" s="8">
        <v>1387099.51</v>
      </c>
      <c r="L4" s="9"/>
      <c r="M4" s="9"/>
      <c r="N4" s="43">
        <f>K4</f>
        <v>1387099.51</v>
      </c>
    </row>
    <row r="5" spans="1:15" ht="36" x14ac:dyDescent="0.25">
      <c r="A5" s="6">
        <v>6</v>
      </c>
      <c r="B5" s="6" t="s">
        <v>23</v>
      </c>
      <c r="C5" s="6" t="s">
        <v>25</v>
      </c>
      <c r="D5" s="6" t="s">
        <v>23</v>
      </c>
      <c r="E5" s="6"/>
      <c r="H5" s="7">
        <f>MAQUINARIA!$AN$73</f>
        <v>250018.8682337967</v>
      </c>
      <c r="I5" s="7">
        <v>250018.8682337967</v>
      </c>
      <c r="J5" s="7">
        <v>250018.8682337967</v>
      </c>
      <c r="K5" s="8">
        <v>250018.8682337967</v>
      </c>
      <c r="L5" s="9"/>
      <c r="M5" s="9"/>
      <c r="N5" s="43">
        <f>K5</f>
        <v>250018.8682337967</v>
      </c>
      <c r="O5" s="86">
        <f>SUM(N4:N5)</f>
        <v>1637118.3782337967</v>
      </c>
    </row>
    <row r="6" spans="1:15" x14ac:dyDescent="0.25">
      <c r="L6" s="104" t="s">
        <v>14</v>
      </c>
      <c r="M6" s="105"/>
      <c r="N6" s="12">
        <f>L3</f>
        <v>0</v>
      </c>
    </row>
    <row r="7" spans="1:15" x14ac:dyDescent="0.25">
      <c r="L7" s="104" t="s">
        <v>15</v>
      </c>
      <c r="M7" s="105"/>
      <c r="N7" s="12">
        <v>0</v>
      </c>
    </row>
    <row r="8" spans="1:15" x14ac:dyDescent="0.25">
      <c r="L8" s="13" t="s">
        <v>27</v>
      </c>
      <c r="M8" s="13"/>
      <c r="N8" s="14">
        <f>SUM(N3:N7)</f>
        <v>4090062.1269004638</v>
      </c>
    </row>
    <row r="9" spans="1:15" x14ac:dyDescent="0.25">
      <c r="L9" s="13" t="s">
        <v>28</v>
      </c>
      <c r="M9" s="18">
        <v>0.1</v>
      </c>
      <c r="N9" s="14">
        <f>+N8*M9</f>
        <v>409006.21269004641</v>
      </c>
    </row>
    <row r="10" spans="1:15" x14ac:dyDescent="0.25">
      <c r="L10" s="13" t="s">
        <v>29</v>
      </c>
      <c r="M10" s="13"/>
      <c r="N10" s="14">
        <f>+(N8*10%)*19%</f>
        <v>77711.180411108813</v>
      </c>
    </row>
    <row r="11" spans="1:15" x14ac:dyDescent="0.25">
      <c r="L11" s="13" t="s">
        <v>30</v>
      </c>
      <c r="M11" s="13"/>
      <c r="N11" s="14">
        <f>+N8+N9+N10</f>
        <v>4576779.5200016191</v>
      </c>
    </row>
  </sheetData>
  <mergeCells count="4">
    <mergeCell ref="A1:G1"/>
    <mergeCell ref="H1:N1"/>
    <mergeCell ref="L6:M6"/>
    <mergeCell ref="L7:M7"/>
  </mergeCells>
  <conditionalFormatting sqref="M7">
    <cfRule type="expression" dxfId="116" priority="9">
      <formula>ISERROR($P7)</formula>
    </cfRule>
  </conditionalFormatting>
  <conditionalFormatting sqref="M9">
    <cfRule type="expression" dxfId="115" priority="3">
      <formula>ISERROR($P9)</formula>
    </cfRule>
  </conditionalFormatting>
  <conditionalFormatting sqref="N6">
    <cfRule type="expression" dxfId="114" priority="6">
      <formula>ISERROR($J4)</formula>
    </cfRule>
  </conditionalFormatting>
  <conditionalFormatting sqref="N6:N7">
    <cfRule type="expression" dxfId="113" priority="8">
      <formula>ISERROR($G7)</formula>
    </cfRule>
  </conditionalFormatting>
  <conditionalFormatting sqref="N6:N11">
    <cfRule type="expression" dxfId="112" priority="4">
      <formula>ISERROR($Q6)</formula>
    </cfRule>
  </conditionalFormatting>
  <conditionalFormatting sqref="N7:N10">
    <cfRule type="expression" dxfId="111" priority="5">
      <formula>ISERROR($G7)</formula>
    </cfRule>
  </conditionalFormatting>
  <conditionalFormatting sqref="N8">
    <cfRule type="expression" dxfId="110" priority="1">
      <formula>ISERROR($J6)</formula>
    </cfRule>
  </conditionalFormatting>
  <conditionalFormatting sqref="N9">
    <cfRule type="expression" dxfId="109" priority="7">
      <formula>ISERROR($J10)</formula>
    </cfRule>
  </conditionalFormatting>
  <conditionalFormatting sqref="N11">
    <cfRule type="expression" dxfId="108" priority="2">
      <formula>ISERROR($J12)</formula>
    </cfRule>
  </conditionalFormatting>
  <dataValidations count="1">
    <dataValidation type="decimal" allowBlank="1" showInputMessage="1" showErrorMessage="1" errorTitle="Error" error="Mayor o igual a 1 y Menor al Ofertado" promptTitle="Porcentaje de AIU" prompt="Mayor o igual a 1 y Menor al Ofertado" sqref="M9" xr:uid="{00000000-0002-0000-1200-000000000000}"/>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H96"/>
  <sheetViews>
    <sheetView tabSelected="1" topLeftCell="B1" workbookViewId="0">
      <pane xSplit="7" ySplit="1" topLeftCell="BG2" activePane="bottomRight" state="frozen"/>
      <selection activeCell="B1" sqref="B1"/>
      <selection pane="topRight" activeCell="I1" sqref="I1"/>
      <selection pane="bottomLeft" activeCell="B2" sqref="B2"/>
      <selection pane="bottomRight" activeCell="E118" sqref="E118"/>
    </sheetView>
  </sheetViews>
  <sheetFormatPr baseColWidth="10" defaultColWidth="11.42578125" defaultRowHeight="15" x14ac:dyDescent="0.25"/>
  <cols>
    <col min="1" max="1" width="12" customWidth="1"/>
    <col min="2" max="2" width="41.28515625" customWidth="1"/>
    <col min="3" max="3" width="54.140625" bestFit="1" customWidth="1"/>
    <col min="4" max="4" width="38.7109375" customWidth="1"/>
    <col min="5" max="5" width="36.7109375" customWidth="1"/>
    <col min="6" max="6" width="0" hidden="1" customWidth="1"/>
    <col min="7" max="7" width="11.42578125" hidden="1" customWidth="1"/>
    <col min="8" max="8" width="19" bestFit="1" customWidth="1"/>
    <col min="9" max="9" width="11.85546875" customWidth="1"/>
    <col min="10" max="10" width="16.7109375" style="53" customWidth="1"/>
    <col min="11" max="11" width="11.42578125" customWidth="1"/>
    <col min="12" max="12" width="16.7109375" customWidth="1"/>
    <col min="13" max="13" width="11.42578125" customWidth="1"/>
    <col min="14" max="14" width="16.7109375" customWidth="1"/>
    <col min="15" max="15" width="11.42578125" customWidth="1"/>
    <col min="16" max="16" width="16.7109375" customWidth="1"/>
    <col min="18" max="18" width="16.7109375" bestFit="1" customWidth="1"/>
    <col min="20" max="20" width="16.7109375" bestFit="1" customWidth="1"/>
    <col min="22" max="22" width="16.7109375" bestFit="1" customWidth="1"/>
    <col min="24" max="24" width="16.7109375" bestFit="1" customWidth="1"/>
    <col min="26" max="26" width="16.7109375" bestFit="1" customWidth="1"/>
    <col min="27" max="27" width="11.85546875" bestFit="1" customWidth="1"/>
    <col min="28" max="28" width="16.7109375" bestFit="1" customWidth="1"/>
    <col min="30" max="30" width="16.7109375" bestFit="1" customWidth="1"/>
    <col min="32" max="32" width="16.7109375" bestFit="1" customWidth="1"/>
    <col min="34" max="34" width="16.7109375" bestFit="1" customWidth="1"/>
    <col min="36" max="36" width="16.7109375" bestFit="1" customWidth="1"/>
    <col min="38" max="38" width="16.7109375" bestFit="1" customWidth="1"/>
    <col min="40" max="40" width="16.7109375" bestFit="1" customWidth="1"/>
    <col min="42" max="42" width="16.7109375" bestFit="1" customWidth="1"/>
    <col min="44" max="44" width="16.7109375" bestFit="1" customWidth="1"/>
    <col min="46" max="46" width="16.7109375" bestFit="1" customWidth="1"/>
    <col min="48" max="48" width="16.7109375" bestFit="1" customWidth="1"/>
    <col min="50" max="50" width="16.7109375" bestFit="1" customWidth="1"/>
    <col min="52" max="52" width="16.7109375" bestFit="1" customWidth="1"/>
    <col min="54" max="54" width="16.7109375" bestFit="1" customWidth="1"/>
    <col min="56" max="56" width="16.7109375" bestFit="1" customWidth="1"/>
    <col min="58" max="58" width="19.5703125" customWidth="1"/>
    <col min="59" max="59" width="14.5703125" bestFit="1" customWidth="1"/>
    <col min="60" max="60" width="15.5703125" bestFit="1" customWidth="1"/>
  </cols>
  <sheetData>
    <row r="1" spans="1:59" ht="25.5" x14ac:dyDescent="0.25">
      <c r="A1" s="54" t="s">
        <v>3</v>
      </c>
      <c r="B1" s="54" t="s">
        <v>4</v>
      </c>
      <c r="C1" s="54" t="s">
        <v>31</v>
      </c>
      <c r="D1" s="54" t="s">
        <v>5</v>
      </c>
      <c r="E1" s="54" t="s">
        <v>6</v>
      </c>
      <c r="F1" s="54" t="s">
        <v>8</v>
      </c>
      <c r="G1" s="54" t="s">
        <v>32</v>
      </c>
      <c r="H1" s="54" t="s">
        <v>12</v>
      </c>
      <c r="I1" s="32" t="s">
        <v>33</v>
      </c>
      <c r="J1" s="55" t="s">
        <v>34</v>
      </c>
      <c r="K1" s="32" t="s">
        <v>35</v>
      </c>
      <c r="L1" s="32" t="s">
        <v>34</v>
      </c>
      <c r="M1" s="32" t="s">
        <v>36</v>
      </c>
      <c r="N1" s="32" t="s">
        <v>34</v>
      </c>
      <c r="O1" s="32" t="s">
        <v>37</v>
      </c>
      <c r="P1" s="32" t="s">
        <v>34</v>
      </c>
      <c r="Q1" s="32" t="s">
        <v>38</v>
      </c>
      <c r="R1" s="32" t="s">
        <v>34</v>
      </c>
      <c r="S1" s="32" t="s">
        <v>39</v>
      </c>
      <c r="T1" s="32" t="s">
        <v>34</v>
      </c>
      <c r="U1" s="32" t="s">
        <v>40</v>
      </c>
      <c r="V1" s="32" t="s">
        <v>34</v>
      </c>
      <c r="W1" s="32" t="s">
        <v>41</v>
      </c>
      <c r="X1" s="32" t="s">
        <v>34</v>
      </c>
      <c r="Y1" s="32" t="s">
        <v>42</v>
      </c>
      <c r="Z1" s="32" t="s">
        <v>34</v>
      </c>
      <c r="AA1" s="32" t="s">
        <v>43</v>
      </c>
      <c r="AB1" s="32" t="s">
        <v>34</v>
      </c>
      <c r="AC1" s="32" t="s">
        <v>44</v>
      </c>
      <c r="AD1" s="32" t="s">
        <v>34</v>
      </c>
      <c r="AE1" s="32" t="s">
        <v>45</v>
      </c>
      <c r="AF1" s="32" t="s">
        <v>34</v>
      </c>
      <c r="AG1" s="32" t="s">
        <v>46</v>
      </c>
      <c r="AH1" s="32" t="s">
        <v>34</v>
      </c>
      <c r="AI1" s="32" t="s">
        <v>47</v>
      </c>
      <c r="AJ1" s="32" t="s">
        <v>34</v>
      </c>
      <c r="AK1" s="32" t="s">
        <v>48</v>
      </c>
      <c r="AL1" s="32" t="s">
        <v>34</v>
      </c>
      <c r="AM1" s="32" t="s">
        <v>49</v>
      </c>
      <c r="AN1" s="32" t="s">
        <v>34</v>
      </c>
      <c r="AO1" s="32" t="s">
        <v>50</v>
      </c>
      <c r="AP1" s="32" t="s">
        <v>34</v>
      </c>
      <c r="AQ1" s="32" t="s">
        <v>51</v>
      </c>
      <c r="AR1" s="32" t="s">
        <v>34</v>
      </c>
      <c r="AS1" s="32" t="s">
        <v>52</v>
      </c>
      <c r="AT1" s="32" t="s">
        <v>34</v>
      </c>
      <c r="AU1" s="32" t="s">
        <v>53</v>
      </c>
      <c r="AV1" s="32" t="s">
        <v>34</v>
      </c>
      <c r="AW1" s="32" t="s">
        <v>54</v>
      </c>
      <c r="AX1" s="32" t="s">
        <v>34</v>
      </c>
      <c r="AY1" s="32" t="s">
        <v>55</v>
      </c>
      <c r="AZ1" s="32" t="s">
        <v>34</v>
      </c>
      <c r="BA1" s="32" t="s">
        <v>56</v>
      </c>
      <c r="BB1" s="32" t="s">
        <v>34</v>
      </c>
      <c r="BC1" s="32" t="s">
        <v>57</v>
      </c>
      <c r="BD1" s="32" t="s">
        <v>34</v>
      </c>
      <c r="BE1" s="32" t="s">
        <v>58</v>
      </c>
      <c r="BF1" s="32" t="s">
        <v>34</v>
      </c>
      <c r="BG1" s="110" t="s">
        <v>539</v>
      </c>
    </row>
    <row r="2" spans="1:59" ht="15" customHeight="1" x14ac:dyDescent="0.25">
      <c r="A2" s="56">
        <v>6</v>
      </c>
      <c r="B2" s="56" t="s">
        <v>23</v>
      </c>
      <c r="C2" s="75" t="s">
        <v>59</v>
      </c>
      <c r="D2" s="56" t="s">
        <v>60</v>
      </c>
      <c r="E2" s="56" t="s">
        <v>60</v>
      </c>
      <c r="F2" s="57">
        <v>10</v>
      </c>
      <c r="G2" s="58" t="s">
        <v>61</v>
      </c>
      <c r="H2" s="59">
        <v>1242.1400000000001</v>
      </c>
      <c r="I2">
        <v>10</v>
      </c>
      <c r="J2" s="53">
        <v>12421.400000000001</v>
      </c>
      <c r="K2">
        <v>0</v>
      </c>
      <c r="L2" s="60">
        <v>0</v>
      </c>
      <c r="M2">
        <v>0</v>
      </c>
      <c r="N2" s="60">
        <v>0</v>
      </c>
      <c r="O2">
        <v>0</v>
      </c>
      <c r="P2" s="60">
        <v>0</v>
      </c>
      <c r="Q2">
        <v>0</v>
      </c>
      <c r="R2" s="60">
        <v>0</v>
      </c>
      <c r="S2">
        <v>0</v>
      </c>
      <c r="T2" s="60">
        <v>0</v>
      </c>
      <c r="U2">
        <v>0</v>
      </c>
      <c r="V2" s="60">
        <v>0</v>
      </c>
      <c r="W2">
        <v>0</v>
      </c>
      <c r="X2" s="60">
        <v>0</v>
      </c>
      <c r="Y2">
        <v>0</v>
      </c>
      <c r="Z2" s="60">
        <v>0</v>
      </c>
      <c r="AA2">
        <v>0</v>
      </c>
      <c r="AB2" s="60">
        <v>0</v>
      </c>
      <c r="AC2">
        <v>0</v>
      </c>
      <c r="AD2" s="60">
        <v>0</v>
      </c>
      <c r="AE2">
        <v>0</v>
      </c>
      <c r="AF2" s="60">
        <v>0</v>
      </c>
      <c r="AG2">
        <v>0</v>
      </c>
      <c r="AH2" s="60">
        <f>H2*AG2</f>
        <v>0</v>
      </c>
      <c r="AI2">
        <v>0</v>
      </c>
      <c r="AJ2" s="60">
        <v>0</v>
      </c>
      <c r="AK2">
        <v>0</v>
      </c>
      <c r="AL2" s="60">
        <v>0</v>
      </c>
      <c r="AM2">
        <v>0</v>
      </c>
      <c r="AN2" s="60">
        <v>0</v>
      </c>
      <c r="AO2">
        <v>0</v>
      </c>
      <c r="AP2" s="60">
        <v>0</v>
      </c>
      <c r="AQ2">
        <v>0</v>
      </c>
      <c r="AR2" s="60">
        <v>0</v>
      </c>
      <c r="AS2">
        <v>0</v>
      </c>
      <c r="AT2" s="60">
        <v>0</v>
      </c>
      <c r="AU2">
        <v>0</v>
      </c>
      <c r="AV2" s="60">
        <v>0</v>
      </c>
      <c r="AW2">
        <v>0</v>
      </c>
      <c r="AX2" s="60">
        <v>0</v>
      </c>
      <c r="AY2">
        <v>0</v>
      </c>
      <c r="AZ2" s="60">
        <v>0</v>
      </c>
      <c r="BA2">
        <v>0</v>
      </c>
      <c r="BB2" s="60">
        <v>0</v>
      </c>
      <c r="BC2">
        <v>0</v>
      </c>
      <c r="BD2" s="60">
        <v>0</v>
      </c>
      <c r="BE2">
        <v>0</v>
      </c>
      <c r="BF2" s="60">
        <v>0</v>
      </c>
      <c r="BG2" s="60">
        <f>BF2+BD2+BB2+AZ2+AX2+AV2+AT2+AR2+AP2+AN2+AL2+AJ2+AH2+AF2+AD2+AB2+Z2+X2+V2+T2+R2+P2+N2+L2+J2</f>
        <v>12421.400000000001</v>
      </c>
    </row>
    <row r="3" spans="1:59" ht="15" customHeight="1" x14ac:dyDescent="0.25">
      <c r="A3" s="56">
        <v>7</v>
      </c>
      <c r="B3" s="56" t="s">
        <v>23</v>
      </c>
      <c r="C3" s="75" t="s">
        <v>59</v>
      </c>
      <c r="D3" s="56" t="s">
        <v>62</v>
      </c>
      <c r="E3" s="56" t="s">
        <v>62</v>
      </c>
      <c r="F3" s="57">
        <v>71</v>
      </c>
      <c r="G3" s="58" t="s">
        <v>61</v>
      </c>
      <c r="H3" s="59">
        <v>25362.68</v>
      </c>
      <c r="I3">
        <v>25</v>
      </c>
      <c r="J3" s="53">
        <v>634067</v>
      </c>
      <c r="K3">
        <v>2</v>
      </c>
      <c r="L3" s="60">
        <v>50725.36</v>
      </c>
      <c r="M3">
        <v>2</v>
      </c>
      <c r="N3" s="60">
        <v>50725.36</v>
      </c>
      <c r="O3">
        <v>0</v>
      </c>
      <c r="P3" s="60">
        <v>0</v>
      </c>
      <c r="Q3">
        <v>2</v>
      </c>
      <c r="R3" s="60">
        <v>50725.36</v>
      </c>
      <c r="S3">
        <v>2</v>
      </c>
      <c r="T3" s="60">
        <v>50725.36</v>
      </c>
      <c r="U3">
        <v>2</v>
      </c>
      <c r="V3" s="60">
        <v>50725.36</v>
      </c>
      <c r="W3">
        <v>2</v>
      </c>
      <c r="X3" s="60">
        <v>50725.36</v>
      </c>
      <c r="Y3">
        <v>2</v>
      </c>
      <c r="Z3" s="60">
        <v>50725.36</v>
      </c>
      <c r="AA3">
        <v>2</v>
      </c>
      <c r="AB3" s="60">
        <v>50725.36</v>
      </c>
      <c r="AC3">
        <v>2</v>
      </c>
      <c r="AD3" s="60">
        <v>50725.36</v>
      </c>
      <c r="AE3">
        <v>2</v>
      </c>
      <c r="AF3" s="60">
        <v>50725.36</v>
      </c>
      <c r="AG3">
        <v>2</v>
      </c>
      <c r="AH3" s="60">
        <f t="shared" ref="AH3:AH66" si="0">H3*AG3</f>
        <v>50725.36</v>
      </c>
      <c r="AI3">
        <v>2</v>
      </c>
      <c r="AJ3" s="60">
        <v>50725.36</v>
      </c>
      <c r="AK3">
        <v>2</v>
      </c>
      <c r="AL3" s="60">
        <v>50725.36</v>
      </c>
      <c r="AM3">
        <v>2</v>
      </c>
      <c r="AN3" s="60">
        <v>50725.36</v>
      </c>
      <c r="AO3">
        <v>2</v>
      </c>
      <c r="AP3" s="60">
        <v>50725.36</v>
      </c>
      <c r="AQ3">
        <v>2</v>
      </c>
      <c r="AR3" s="60">
        <v>50725.36</v>
      </c>
      <c r="AS3">
        <v>2</v>
      </c>
      <c r="AT3" s="60">
        <v>50725.36</v>
      </c>
      <c r="AU3">
        <v>2</v>
      </c>
      <c r="AV3" s="60">
        <v>50725.36</v>
      </c>
      <c r="AW3">
        <v>2</v>
      </c>
      <c r="AX3" s="60">
        <v>50725.36</v>
      </c>
      <c r="AY3">
        <v>2</v>
      </c>
      <c r="AZ3" s="60">
        <v>50725.36</v>
      </c>
      <c r="BA3">
        <v>2</v>
      </c>
      <c r="BB3" s="60">
        <v>50725.36</v>
      </c>
      <c r="BC3">
        <v>2</v>
      </c>
      <c r="BD3" s="60">
        <v>50725.36</v>
      </c>
      <c r="BE3">
        <v>2</v>
      </c>
      <c r="BF3" s="60">
        <v>50725.36</v>
      </c>
      <c r="BG3" s="60">
        <f t="shared" ref="BG3:BG66" si="1">BF3+BD3+BB3+AZ3+AX3+AV3+AT3+AR3+AP3+AN3+AL3+AJ3+AH3+AF3+AD3+AB3+Z3+X3+V3+T3+R3+P3+N3+L3+J3</f>
        <v>1800750.28</v>
      </c>
    </row>
    <row r="4" spans="1:59" ht="15" customHeight="1" x14ac:dyDescent="0.25">
      <c r="A4" s="56">
        <v>8</v>
      </c>
      <c r="B4" s="56" t="s">
        <v>23</v>
      </c>
      <c r="C4" s="75" t="s">
        <v>63</v>
      </c>
      <c r="D4" s="56" t="s">
        <v>64</v>
      </c>
      <c r="E4" s="56" t="s">
        <v>64</v>
      </c>
      <c r="F4" s="57">
        <v>310</v>
      </c>
      <c r="G4" s="58" t="s">
        <v>61</v>
      </c>
      <c r="H4" s="59">
        <v>4410.8999999999996</v>
      </c>
      <c r="I4">
        <v>50</v>
      </c>
      <c r="J4" s="53">
        <v>220544.99999999997</v>
      </c>
      <c r="K4">
        <v>20</v>
      </c>
      <c r="L4" s="60">
        <v>88218</v>
      </c>
      <c r="M4">
        <v>20</v>
      </c>
      <c r="N4" s="60">
        <v>88218</v>
      </c>
      <c r="O4">
        <v>0</v>
      </c>
      <c r="P4" s="60">
        <v>0</v>
      </c>
      <c r="Q4">
        <v>20</v>
      </c>
      <c r="R4" s="60">
        <v>88218</v>
      </c>
      <c r="S4">
        <v>10</v>
      </c>
      <c r="T4" s="60">
        <v>44109</v>
      </c>
      <c r="U4">
        <v>10</v>
      </c>
      <c r="V4" s="60">
        <v>44109</v>
      </c>
      <c r="W4">
        <v>10</v>
      </c>
      <c r="X4" s="60">
        <v>44109</v>
      </c>
      <c r="Y4">
        <v>10</v>
      </c>
      <c r="Z4" s="60">
        <v>44109</v>
      </c>
      <c r="AA4">
        <v>10</v>
      </c>
      <c r="AB4" s="60">
        <v>44109</v>
      </c>
      <c r="AC4">
        <v>10</v>
      </c>
      <c r="AD4" s="60">
        <v>44109</v>
      </c>
      <c r="AE4">
        <v>10</v>
      </c>
      <c r="AF4" s="60">
        <v>44109</v>
      </c>
      <c r="AG4">
        <v>10</v>
      </c>
      <c r="AH4" s="60">
        <f t="shared" si="0"/>
        <v>44109</v>
      </c>
      <c r="AI4">
        <v>10</v>
      </c>
      <c r="AJ4" s="60">
        <v>44109</v>
      </c>
      <c r="AK4">
        <v>10</v>
      </c>
      <c r="AL4" s="60">
        <v>44109</v>
      </c>
      <c r="AM4">
        <v>10</v>
      </c>
      <c r="AN4" s="60">
        <v>44109</v>
      </c>
      <c r="AO4">
        <v>10</v>
      </c>
      <c r="AP4" s="60">
        <v>44109</v>
      </c>
      <c r="AQ4">
        <v>10</v>
      </c>
      <c r="AR4" s="60">
        <v>44109</v>
      </c>
      <c r="AS4">
        <v>10</v>
      </c>
      <c r="AT4" s="60">
        <v>44109</v>
      </c>
      <c r="AU4">
        <v>10</v>
      </c>
      <c r="AV4" s="60">
        <v>44109</v>
      </c>
      <c r="AW4">
        <v>10</v>
      </c>
      <c r="AX4" s="60">
        <v>44109</v>
      </c>
      <c r="AY4">
        <v>10</v>
      </c>
      <c r="AZ4" s="60">
        <v>44109</v>
      </c>
      <c r="BA4">
        <v>10</v>
      </c>
      <c r="BB4" s="60">
        <v>44109</v>
      </c>
      <c r="BC4">
        <v>10</v>
      </c>
      <c r="BD4" s="60">
        <v>44109</v>
      </c>
      <c r="BE4">
        <v>10</v>
      </c>
      <c r="BF4" s="60">
        <v>44109</v>
      </c>
      <c r="BG4" s="60">
        <f t="shared" si="1"/>
        <v>1367379</v>
      </c>
    </row>
    <row r="5" spans="1:59" ht="15" customHeight="1" x14ac:dyDescent="0.25">
      <c r="A5" s="56">
        <v>9</v>
      </c>
      <c r="B5" s="56" t="s">
        <v>23</v>
      </c>
      <c r="C5" s="75" t="s">
        <v>63</v>
      </c>
      <c r="D5" s="56" t="s">
        <v>65</v>
      </c>
      <c r="E5" s="56" t="s">
        <v>65</v>
      </c>
      <c r="F5" s="57">
        <v>25</v>
      </c>
      <c r="G5" s="58" t="s">
        <v>61</v>
      </c>
      <c r="H5" s="59">
        <v>20290.36</v>
      </c>
      <c r="I5">
        <v>25</v>
      </c>
      <c r="J5" s="53">
        <v>507259</v>
      </c>
      <c r="K5">
        <v>0</v>
      </c>
      <c r="L5" s="60">
        <v>0</v>
      </c>
      <c r="M5">
        <v>0</v>
      </c>
      <c r="N5" s="60">
        <v>0</v>
      </c>
      <c r="O5">
        <v>0</v>
      </c>
      <c r="P5" s="60">
        <v>0</v>
      </c>
      <c r="Q5">
        <v>0</v>
      </c>
      <c r="R5" s="60">
        <v>0</v>
      </c>
      <c r="S5">
        <v>0</v>
      </c>
      <c r="T5" s="60">
        <v>0</v>
      </c>
      <c r="U5">
        <v>0</v>
      </c>
      <c r="V5" s="60">
        <v>0</v>
      </c>
      <c r="W5">
        <v>0</v>
      </c>
      <c r="X5" s="60">
        <v>0</v>
      </c>
      <c r="Y5">
        <v>0</v>
      </c>
      <c r="Z5" s="60">
        <v>0</v>
      </c>
      <c r="AA5">
        <v>0</v>
      </c>
      <c r="AB5" s="60">
        <v>0</v>
      </c>
      <c r="AC5">
        <v>0</v>
      </c>
      <c r="AD5" s="60">
        <v>0</v>
      </c>
      <c r="AE5">
        <v>0</v>
      </c>
      <c r="AF5" s="60">
        <v>0</v>
      </c>
      <c r="AG5">
        <v>0</v>
      </c>
      <c r="AH5" s="60">
        <f t="shared" si="0"/>
        <v>0</v>
      </c>
      <c r="AI5">
        <v>0</v>
      </c>
      <c r="AJ5" s="60">
        <v>0</v>
      </c>
      <c r="AK5">
        <v>0</v>
      </c>
      <c r="AL5" s="60">
        <v>0</v>
      </c>
      <c r="AM5">
        <v>0</v>
      </c>
      <c r="AN5" s="60">
        <v>0</v>
      </c>
      <c r="AO5">
        <v>0</v>
      </c>
      <c r="AP5" s="60">
        <v>0</v>
      </c>
      <c r="AQ5">
        <v>0</v>
      </c>
      <c r="AR5" s="60">
        <v>0</v>
      </c>
      <c r="AS5">
        <v>0</v>
      </c>
      <c r="AT5" s="60">
        <v>0</v>
      </c>
      <c r="AU5">
        <v>0</v>
      </c>
      <c r="AV5" s="60">
        <v>0</v>
      </c>
      <c r="AW5">
        <v>0</v>
      </c>
      <c r="AX5" s="60">
        <v>0</v>
      </c>
      <c r="AY5">
        <v>0</v>
      </c>
      <c r="AZ5" s="60">
        <v>0</v>
      </c>
      <c r="BA5">
        <v>0</v>
      </c>
      <c r="BB5" s="60">
        <v>0</v>
      </c>
      <c r="BC5">
        <v>0</v>
      </c>
      <c r="BD5" s="60">
        <v>0</v>
      </c>
      <c r="BE5">
        <v>0</v>
      </c>
      <c r="BF5" s="60">
        <v>0</v>
      </c>
      <c r="BG5" s="60">
        <f t="shared" si="1"/>
        <v>507259</v>
      </c>
    </row>
    <row r="6" spans="1:59" ht="15" customHeight="1" x14ac:dyDescent="0.25">
      <c r="A6" s="56">
        <v>10</v>
      </c>
      <c r="B6" s="56" t="s">
        <v>23</v>
      </c>
      <c r="C6" s="75" t="s">
        <v>66</v>
      </c>
      <c r="D6" s="56" t="s">
        <v>67</v>
      </c>
      <c r="E6" s="56" t="s">
        <v>67</v>
      </c>
      <c r="F6" s="57">
        <v>96</v>
      </c>
      <c r="G6" s="58" t="s">
        <v>61</v>
      </c>
      <c r="H6" s="59">
        <v>3693.92</v>
      </c>
      <c r="I6">
        <v>20</v>
      </c>
      <c r="J6" s="53">
        <v>73878.399999999994</v>
      </c>
      <c r="K6">
        <v>10</v>
      </c>
      <c r="L6" s="60">
        <v>36939.199999999997</v>
      </c>
      <c r="M6">
        <v>3</v>
      </c>
      <c r="N6" s="60">
        <v>11081.76</v>
      </c>
      <c r="O6">
        <v>0</v>
      </c>
      <c r="P6" s="60">
        <v>0</v>
      </c>
      <c r="Q6">
        <v>3</v>
      </c>
      <c r="R6" s="60">
        <v>11081.76</v>
      </c>
      <c r="S6">
        <v>3</v>
      </c>
      <c r="T6" s="60">
        <v>11081.76</v>
      </c>
      <c r="U6">
        <v>3</v>
      </c>
      <c r="V6" s="60">
        <v>11081.76</v>
      </c>
      <c r="W6">
        <v>3</v>
      </c>
      <c r="X6" s="60">
        <v>11081.76</v>
      </c>
      <c r="Y6">
        <v>3</v>
      </c>
      <c r="Z6" s="60">
        <v>11081.76</v>
      </c>
      <c r="AA6">
        <v>3</v>
      </c>
      <c r="AB6" s="60">
        <v>11081.76</v>
      </c>
      <c r="AC6">
        <v>3</v>
      </c>
      <c r="AD6" s="60">
        <v>11081.76</v>
      </c>
      <c r="AE6">
        <v>3</v>
      </c>
      <c r="AF6" s="60">
        <v>11081.76</v>
      </c>
      <c r="AG6">
        <v>3</v>
      </c>
      <c r="AH6" s="60">
        <f t="shared" si="0"/>
        <v>11081.76</v>
      </c>
      <c r="AI6">
        <v>3</v>
      </c>
      <c r="AJ6" s="60">
        <v>11081.76</v>
      </c>
      <c r="AK6">
        <v>3</v>
      </c>
      <c r="AL6" s="60">
        <v>11081.76</v>
      </c>
      <c r="AM6">
        <v>3</v>
      </c>
      <c r="AN6" s="60">
        <v>11081.76</v>
      </c>
      <c r="AO6">
        <v>3</v>
      </c>
      <c r="AP6" s="60">
        <v>11081.76</v>
      </c>
      <c r="AQ6">
        <v>3</v>
      </c>
      <c r="AR6" s="60">
        <v>11081.76</v>
      </c>
      <c r="AS6">
        <v>3</v>
      </c>
      <c r="AT6" s="60">
        <v>11081.76</v>
      </c>
      <c r="AU6">
        <v>3</v>
      </c>
      <c r="AV6" s="60">
        <v>11081.76</v>
      </c>
      <c r="AW6">
        <v>3</v>
      </c>
      <c r="AX6" s="60">
        <v>11081.76</v>
      </c>
      <c r="AY6">
        <v>3</v>
      </c>
      <c r="AZ6" s="60">
        <v>11081.76</v>
      </c>
      <c r="BA6">
        <v>3</v>
      </c>
      <c r="BB6" s="60">
        <v>11081.76</v>
      </c>
      <c r="BC6">
        <v>3</v>
      </c>
      <c r="BD6" s="60">
        <v>11081.76</v>
      </c>
      <c r="BE6">
        <v>3</v>
      </c>
      <c r="BF6" s="60">
        <v>11081.76</v>
      </c>
      <c r="BG6" s="60">
        <f t="shared" si="1"/>
        <v>354616.32000000007</v>
      </c>
    </row>
    <row r="7" spans="1:59" ht="15" customHeight="1" x14ac:dyDescent="0.25">
      <c r="A7" s="56">
        <v>11</v>
      </c>
      <c r="B7" s="56" t="s">
        <v>23</v>
      </c>
      <c r="C7" s="75" t="s">
        <v>66</v>
      </c>
      <c r="D7" s="56" t="s">
        <v>68</v>
      </c>
      <c r="E7" s="56" t="s">
        <v>68</v>
      </c>
      <c r="F7" s="57">
        <v>70</v>
      </c>
      <c r="G7" s="58" t="s">
        <v>61</v>
      </c>
      <c r="H7" s="59">
        <v>4410.8999999999996</v>
      </c>
      <c r="I7">
        <v>50</v>
      </c>
      <c r="J7" s="53">
        <v>220544.99999999997</v>
      </c>
      <c r="K7">
        <v>20</v>
      </c>
      <c r="L7" s="60">
        <v>88218</v>
      </c>
      <c r="M7">
        <v>0</v>
      </c>
      <c r="N7" s="60">
        <v>0</v>
      </c>
      <c r="O7">
        <v>0</v>
      </c>
      <c r="P7" s="60">
        <v>0</v>
      </c>
      <c r="Q7">
        <v>0</v>
      </c>
      <c r="R7" s="60">
        <v>0</v>
      </c>
      <c r="S7">
        <v>0</v>
      </c>
      <c r="T7" s="60">
        <v>0</v>
      </c>
      <c r="U7">
        <v>0</v>
      </c>
      <c r="V7" s="60">
        <v>0</v>
      </c>
      <c r="W7">
        <v>0</v>
      </c>
      <c r="X7" s="60">
        <v>0</v>
      </c>
      <c r="Y7">
        <v>0</v>
      </c>
      <c r="Z7" s="60">
        <v>0</v>
      </c>
      <c r="AA7">
        <v>0</v>
      </c>
      <c r="AB7" s="60">
        <v>0</v>
      </c>
      <c r="AC7">
        <v>0</v>
      </c>
      <c r="AD7" s="60">
        <v>0</v>
      </c>
      <c r="AE7">
        <v>0</v>
      </c>
      <c r="AF7" s="60">
        <v>0</v>
      </c>
      <c r="AG7">
        <v>0</v>
      </c>
      <c r="AH7" s="60">
        <f t="shared" si="0"/>
        <v>0</v>
      </c>
      <c r="AI7">
        <v>0</v>
      </c>
      <c r="AJ7" s="60">
        <v>0</v>
      </c>
      <c r="AK7">
        <v>0</v>
      </c>
      <c r="AL7" s="60">
        <v>0</v>
      </c>
      <c r="AM7">
        <v>0</v>
      </c>
      <c r="AN7" s="60">
        <v>0</v>
      </c>
      <c r="AO7">
        <v>0</v>
      </c>
      <c r="AP7" s="60">
        <v>0</v>
      </c>
      <c r="AQ7">
        <v>0</v>
      </c>
      <c r="AR7" s="60">
        <v>0</v>
      </c>
      <c r="AS7">
        <v>0</v>
      </c>
      <c r="AT7" s="60">
        <v>0</v>
      </c>
      <c r="AU7">
        <v>0</v>
      </c>
      <c r="AV7" s="60">
        <v>0</v>
      </c>
      <c r="AW7">
        <v>0</v>
      </c>
      <c r="AX7" s="60">
        <v>0</v>
      </c>
      <c r="AY7">
        <v>0</v>
      </c>
      <c r="AZ7" s="60">
        <v>0</v>
      </c>
      <c r="BA7">
        <v>0</v>
      </c>
      <c r="BB7" s="60">
        <v>0</v>
      </c>
      <c r="BC7">
        <v>0</v>
      </c>
      <c r="BD7" s="60">
        <v>0</v>
      </c>
      <c r="BE7">
        <v>0</v>
      </c>
      <c r="BF7" s="60">
        <v>0</v>
      </c>
      <c r="BG7" s="60">
        <f t="shared" si="1"/>
        <v>308763</v>
      </c>
    </row>
    <row r="8" spans="1:59" ht="15" customHeight="1" x14ac:dyDescent="0.25">
      <c r="A8" s="56">
        <v>12</v>
      </c>
      <c r="B8" s="56" t="s">
        <v>23</v>
      </c>
      <c r="C8" s="75" t="s">
        <v>66</v>
      </c>
      <c r="D8" s="56" t="s">
        <v>69</v>
      </c>
      <c r="E8" s="56" t="s">
        <v>69</v>
      </c>
      <c r="F8" s="57">
        <v>96</v>
      </c>
      <c r="G8" s="58" t="s">
        <v>61</v>
      </c>
      <c r="H8" s="59">
        <v>5954.93</v>
      </c>
      <c r="I8">
        <v>20</v>
      </c>
      <c r="J8" s="53">
        <v>119098.6</v>
      </c>
      <c r="K8">
        <v>10</v>
      </c>
      <c r="L8" s="60">
        <v>59549.3</v>
      </c>
      <c r="M8">
        <v>3</v>
      </c>
      <c r="N8" s="60">
        <v>17864.79</v>
      </c>
      <c r="O8">
        <v>0</v>
      </c>
      <c r="P8" s="60">
        <v>0</v>
      </c>
      <c r="Q8">
        <v>3</v>
      </c>
      <c r="R8" s="60">
        <v>17864.79</v>
      </c>
      <c r="S8">
        <v>3</v>
      </c>
      <c r="T8" s="60">
        <v>17864.79</v>
      </c>
      <c r="U8">
        <v>3</v>
      </c>
      <c r="V8" s="60">
        <v>17864.79</v>
      </c>
      <c r="W8">
        <v>3</v>
      </c>
      <c r="X8" s="60">
        <v>17864.79</v>
      </c>
      <c r="Y8">
        <v>3</v>
      </c>
      <c r="Z8" s="60">
        <v>17864.79</v>
      </c>
      <c r="AA8">
        <v>3</v>
      </c>
      <c r="AB8" s="60">
        <v>17864.79</v>
      </c>
      <c r="AC8">
        <v>3</v>
      </c>
      <c r="AD8" s="60">
        <v>17864.79</v>
      </c>
      <c r="AE8">
        <v>3</v>
      </c>
      <c r="AF8" s="60">
        <v>17864.79</v>
      </c>
      <c r="AG8">
        <v>3</v>
      </c>
      <c r="AH8" s="60">
        <f t="shared" si="0"/>
        <v>17864.79</v>
      </c>
      <c r="AI8">
        <v>3</v>
      </c>
      <c r="AJ8" s="60">
        <v>17864.79</v>
      </c>
      <c r="AK8">
        <v>3</v>
      </c>
      <c r="AL8" s="60">
        <v>17864.79</v>
      </c>
      <c r="AM8">
        <v>3</v>
      </c>
      <c r="AN8" s="60">
        <v>17864.79</v>
      </c>
      <c r="AO8">
        <v>3</v>
      </c>
      <c r="AP8" s="60">
        <v>17864.79</v>
      </c>
      <c r="AQ8">
        <v>3</v>
      </c>
      <c r="AR8" s="60">
        <v>17864.79</v>
      </c>
      <c r="AS8">
        <v>3</v>
      </c>
      <c r="AT8" s="60">
        <v>17864.79</v>
      </c>
      <c r="AU8">
        <v>3</v>
      </c>
      <c r="AV8" s="60">
        <v>17864.79</v>
      </c>
      <c r="AW8">
        <v>3</v>
      </c>
      <c r="AX8" s="60">
        <v>17864.79</v>
      </c>
      <c r="AY8">
        <v>3</v>
      </c>
      <c r="AZ8" s="60">
        <v>17864.79</v>
      </c>
      <c r="BA8">
        <v>3</v>
      </c>
      <c r="BB8" s="60">
        <v>17864.79</v>
      </c>
      <c r="BC8">
        <v>3</v>
      </c>
      <c r="BD8" s="60">
        <v>17864.79</v>
      </c>
      <c r="BE8">
        <v>3</v>
      </c>
      <c r="BF8" s="60">
        <v>17864.79</v>
      </c>
      <c r="BG8" s="60">
        <f t="shared" si="1"/>
        <v>571673.27999999991</v>
      </c>
    </row>
    <row r="9" spans="1:59" ht="15" customHeight="1" x14ac:dyDescent="0.25">
      <c r="A9" s="56">
        <v>13</v>
      </c>
      <c r="B9" s="56" t="s">
        <v>23</v>
      </c>
      <c r="C9" s="75" t="s">
        <v>70</v>
      </c>
      <c r="D9" s="56" t="s">
        <v>71</v>
      </c>
      <c r="E9" s="56" t="s">
        <v>71</v>
      </c>
      <c r="F9" s="57">
        <v>15</v>
      </c>
      <c r="G9" s="58" t="s">
        <v>61</v>
      </c>
      <c r="H9" s="59">
        <v>2536.69</v>
      </c>
      <c r="I9">
        <v>10</v>
      </c>
      <c r="J9" s="53">
        <v>25366.9</v>
      </c>
      <c r="K9">
        <v>5</v>
      </c>
      <c r="L9" s="60">
        <v>12683.45</v>
      </c>
      <c r="M9">
        <v>0</v>
      </c>
      <c r="N9" s="60">
        <v>0</v>
      </c>
      <c r="O9">
        <v>0</v>
      </c>
      <c r="P9" s="60">
        <v>0</v>
      </c>
      <c r="Q9">
        <v>0</v>
      </c>
      <c r="R9" s="60">
        <v>0</v>
      </c>
      <c r="S9">
        <v>0</v>
      </c>
      <c r="T9" s="60">
        <v>0</v>
      </c>
      <c r="U9">
        <v>0</v>
      </c>
      <c r="V9" s="60">
        <v>0</v>
      </c>
      <c r="W9">
        <v>0</v>
      </c>
      <c r="X9" s="60">
        <v>0</v>
      </c>
      <c r="Y9">
        <v>0</v>
      </c>
      <c r="Z9" s="60">
        <v>0</v>
      </c>
      <c r="AA9">
        <v>0</v>
      </c>
      <c r="AB9" s="60">
        <v>0</v>
      </c>
      <c r="AC9">
        <v>0</v>
      </c>
      <c r="AD9" s="60">
        <v>0</v>
      </c>
      <c r="AE9">
        <v>0</v>
      </c>
      <c r="AF9" s="60">
        <v>0</v>
      </c>
      <c r="AG9">
        <v>0</v>
      </c>
      <c r="AH9" s="60">
        <f t="shared" si="0"/>
        <v>0</v>
      </c>
      <c r="AI9">
        <v>0</v>
      </c>
      <c r="AJ9" s="60">
        <v>0</v>
      </c>
      <c r="AK9">
        <v>0</v>
      </c>
      <c r="AL9" s="60">
        <v>0</v>
      </c>
      <c r="AM9">
        <v>0</v>
      </c>
      <c r="AN9" s="60">
        <v>0</v>
      </c>
      <c r="AO9">
        <v>0</v>
      </c>
      <c r="AP9" s="60">
        <v>0</v>
      </c>
      <c r="AQ9">
        <v>0</v>
      </c>
      <c r="AR9" s="60">
        <v>0</v>
      </c>
      <c r="AS9">
        <v>0</v>
      </c>
      <c r="AT9" s="60">
        <v>0</v>
      </c>
      <c r="AU9">
        <v>0</v>
      </c>
      <c r="AV9" s="60">
        <v>0</v>
      </c>
      <c r="AW9">
        <v>0</v>
      </c>
      <c r="AX9" s="60">
        <v>0</v>
      </c>
      <c r="AY9">
        <v>0</v>
      </c>
      <c r="AZ9" s="60">
        <v>0</v>
      </c>
      <c r="BA9">
        <v>0</v>
      </c>
      <c r="BB9" s="60">
        <v>0</v>
      </c>
      <c r="BC9">
        <v>0</v>
      </c>
      <c r="BD9" s="60">
        <v>0</v>
      </c>
      <c r="BE9">
        <v>0</v>
      </c>
      <c r="BF9" s="60">
        <v>0</v>
      </c>
      <c r="BG9" s="60">
        <f t="shared" si="1"/>
        <v>38050.350000000006</v>
      </c>
    </row>
    <row r="10" spans="1:59" ht="15" customHeight="1" x14ac:dyDescent="0.25">
      <c r="A10" s="56">
        <v>14</v>
      </c>
      <c r="B10" s="56" t="s">
        <v>23</v>
      </c>
      <c r="C10" s="75" t="s">
        <v>72</v>
      </c>
      <c r="D10" s="56" t="s">
        <v>73</v>
      </c>
      <c r="E10" s="56" t="s">
        <v>73</v>
      </c>
      <c r="F10" s="57">
        <v>283</v>
      </c>
      <c r="G10" s="58" t="s">
        <v>61</v>
      </c>
      <c r="H10" s="59">
        <v>19598.53</v>
      </c>
      <c r="I10">
        <v>50</v>
      </c>
      <c r="J10" s="53">
        <v>979926.5</v>
      </c>
      <c r="K10">
        <v>15</v>
      </c>
      <c r="L10" s="60">
        <v>293977.94999999995</v>
      </c>
      <c r="M10">
        <v>8</v>
      </c>
      <c r="N10" s="60">
        <v>156788.24</v>
      </c>
      <c r="O10">
        <v>0</v>
      </c>
      <c r="P10" s="60">
        <v>0</v>
      </c>
      <c r="Q10">
        <v>10</v>
      </c>
      <c r="R10" s="60">
        <v>195985.3</v>
      </c>
      <c r="S10">
        <v>10</v>
      </c>
      <c r="T10" s="60">
        <v>195985.3</v>
      </c>
      <c r="U10">
        <v>10</v>
      </c>
      <c r="V10" s="60">
        <v>195985.3</v>
      </c>
      <c r="W10">
        <v>10</v>
      </c>
      <c r="X10" s="60">
        <v>195985.3</v>
      </c>
      <c r="Y10">
        <v>10</v>
      </c>
      <c r="Z10" s="60">
        <v>195985.3</v>
      </c>
      <c r="AA10">
        <v>10</v>
      </c>
      <c r="AB10" s="60">
        <v>195985.3</v>
      </c>
      <c r="AC10">
        <v>10</v>
      </c>
      <c r="AD10" s="60">
        <v>195985.3</v>
      </c>
      <c r="AE10">
        <v>10</v>
      </c>
      <c r="AF10" s="60">
        <v>195985.3</v>
      </c>
      <c r="AG10">
        <v>10</v>
      </c>
      <c r="AH10" s="60">
        <f t="shared" si="0"/>
        <v>195985.3</v>
      </c>
      <c r="AI10">
        <v>10</v>
      </c>
      <c r="AJ10" s="60">
        <v>195985.3</v>
      </c>
      <c r="AK10">
        <v>10</v>
      </c>
      <c r="AL10" s="60">
        <v>195985.3</v>
      </c>
      <c r="AM10">
        <v>10</v>
      </c>
      <c r="AN10" s="60">
        <v>195985.3</v>
      </c>
      <c r="AO10">
        <v>10</v>
      </c>
      <c r="AP10" s="60">
        <v>195985.3</v>
      </c>
      <c r="AQ10">
        <v>10</v>
      </c>
      <c r="AR10" s="60">
        <v>195985.3</v>
      </c>
      <c r="AS10">
        <v>10</v>
      </c>
      <c r="AT10" s="60">
        <v>195985.3</v>
      </c>
      <c r="AU10">
        <v>10</v>
      </c>
      <c r="AV10" s="60">
        <v>195985.3</v>
      </c>
      <c r="AW10">
        <v>10</v>
      </c>
      <c r="AX10" s="60">
        <v>195985.3</v>
      </c>
      <c r="AY10">
        <v>10</v>
      </c>
      <c r="AZ10" s="60">
        <v>195985.3</v>
      </c>
      <c r="BA10">
        <v>10</v>
      </c>
      <c r="BB10" s="60">
        <v>195985.3</v>
      </c>
      <c r="BC10">
        <v>10</v>
      </c>
      <c r="BD10" s="60">
        <v>195985.3</v>
      </c>
      <c r="BE10">
        <v>10</v>
      </c>
      <c r="BF10" s="60">
        <v>195985.3</v>
      </c>
      <c r="BG10" s="60">
        <f t="shared" si="1"/>
        <v>5546383.9899999984</v>
      </c>
    </row>
    <row r="11" spans="1:59" ht="15" customHeight="1" x14ac:dyDescent="0.25">
      <c r="A11" s="56">
        <v>15</v>
      </c>
      <c r="B11" s="56" t="s">
        <v>23</v>
      </c>
      <c r="C11" s="75" t="s">
        <v>74</v>
      </c>
      <c r="D11" s="56" t="s">
        <v>75</v>
      </c>
      <c r="E11" s="56" t="s">
        <v>75</v>
      </c>
      <c r="F11" s="57">
        <v>96</v>
      </c>
      <c r="G11" s="58" t="s">
        <v>61</v>
      </c>
      <c r="H11" s="59">
        <v>6064.99</v>
      </c>
      <c r="I11">
        <v>20</v>
      </c>
      <c r="J11" s="53">
        <v>121299.79999999999</v>
      </c>
      <c r="K11">
        <v>10</v>
      </c>
      <c r="L11" s="60">
        <v>60649.899999999994</v>
      </c>
      <c r="M11">
        <v>3</v>
      </c>
      <c r="N11" s="60">
        <v>18194.97</v>
      </c>
      <c r="O11">
        <v>0</v>
      </c>
      <c r="P11" s="60">
        <v>0</v>
      </c>
      <c r="Q11">
        <v>3</v>
      </c>
      <c r="R11" s="60">
        <v>18194.97</v>
      </c>
      <c r="S11">
        <v>3</v>
      </c>
      <c r="T11" s="60">
        <v>18194.97</v>
      </c>
      <c r="U11">
        <v>3</v>
      </c>
      <c r="V11" s="60">
        <v>18194.97</v>
      </c>
      <c r="W11">
        <v>3</v>
      </c>
      <c r="X11" s="60">
        <v>18194.97</v>
      </c>
      <c r="Y11">
        <v>3</v>
      </c>
      <c r="Z11" s="60">
        <v>18194.97</v>
      </c>
      <c r="AA11">
        <v>3</v>
      </c>
      <c r="AB11" s="60">
        <v>18194.97</v>
      </c>
      <c r="AC11">
        <v>3</v>
      </c>
      <c r="AD11" s="60">
        <v>18194.97</v>
      </c>
      <c r="AE11">
        <v>3</v>
      </c>
      <c r="AF11" s="60">
        <v>18194.97</v>
      </c>
      <c r="AG11">
        <v>3</v>
      </c>
      <c r="AH11" s="60">
        <f t="shared" si="0"/>
        <v>18194.97</v>
      </c>
      <c r="AI11">
        <v>3</v>
      </c>
      <c r="AJ11" s="60">
        <v>18194.97</v>
      </c>
      <c r="AK11">
        <v>3</v>
      </c>
      <c r="AL11" s="60">
        <v>18194.97</v>
      </c>
      <c r="AM11">
        <v>3</v>
      </c>
      <c r="AN11" s="60">
        <v>18194.97</v>
      </c>
      <c r="AO11">
        <v>3</v>
      </c>
      <c r="AP11" s="60">
        <v>18194.97</v>
      </c>
      <c r="AQ11">
        <v>3</v>
      </c>
      <c r="AR11" s="60">
        <v>18194.97</v>
      </c>
      <c r="AS11">
        <v>3</v>
      </c>
      <c r="AT11" s="60">
        <v>18194.97</v>
      </c>
      <c r="AU11">
        <v>3</v>
      </c>
      <c r="AV11" s="60">
        <v>18194.97</v>
      </c>
      <c r="AW11">
        <v>3</v>
      </c>
      <c r="AX11" s="60">
        <v>18194.97</v>
      </c>
      <c r="AY11">
        <v>3</v>
      </c>
      <c r="AZ11" s="60">
        <v>18194.97</v>
      </c>
      <c r="BA11">
        <v>3</v>
      </c>
      <c r="BB11" s="60">
        <v>18194.97</v>
      </c>
      <c r="BC11">
        <v>3</v>
      </c>
      <c r="BD11" s="60">
        <v>18194.97</v>
      </c>
      <c r="BE11">
        <v>3</v>
      </c>
      <c r="BF11" s="60">
        <v>18194.97</v>
      </c>
      <c r="BG11" s="60">
        <f t="shared" si="1"/>
        <v>582239.0399999998</v>
      </c>
    </row>
    <row r="12" spans="1:59" ht="15" customHeight="1" x14ac:dyDescent="0.25">
      <c r="A12" s="56">
        <v>16</v>
      </c>
      <c r="B12" s="56" t="s">
        <v>23</v>
      </c>
      <c r="C12" s="75" t="s">
        <v>74</v>
      </c>
      <c r="D12" s="56" t="s">
        <v>76</v>
      </c>
      <c r="E12" s="56" t="s">
        <v>76</v>
      </c>
      <c r="F12" s="57">
        <v>3</v>
      </c>
      <c r="G12" s="58" t="s">
        <v>61</v>
      </c>
      <c r="H12" s="59">
        <v>3859.54</v>
      </c>
      <c r="I12">
        <v>3</v>
      </c>
      <c r="J12" s="53">
        <v>11578.619999999999</v>
      </c>
      <c r="K12">
        <v>0</v>
      </c>
      <c r="L12" s="60">
        <v>0</v>
      </c>
      <c r="M12">
        <v>0</v>
      </c>
      <c r="N12" s="60">
        <v>0</v>
      </c>
      <c r="O12">
        <v>0</v>
      </c>
      <c r="P12" s="60">
        <v>0</v>
      </c>
      <c r="Q12">
        <v>0</v>
      </c>
      <c r="R12" s="60">
        <v>0</v>
      </c>
      <c r="S12">
        <v>0</v>
      </c>
      <c r="T12" s="60">
        <v>0</v>
      </c>
      <c r="U12">
        <v>0</v>
      </c>
      <c r="V12" s="60">
        <v>0</v>
      </c>
      <c r="W12">
        <v>0</v>
      </c>
      <c r="X12" s="60">
        <v>0</v>
      </c>
      <c r="Y12">
        <v>0</v>
      </c>
      <c r="Z12" s="60">
        <v>0</v>
      </c>
      <c r="AA12">
        <v>0</v>
      </c>
      <c r="AB12" s="60">
        <v>0</v>
      </c>
      <c r="AC12">
        <v>0</v>
      </c>
      <c r="AD12" s="60">
        <v>0</v>
      </c>
      <c r="AE12">
        <v>0</v>
      </c>
      <c r="AF12" s="60">
        <v>0</v>
      </c>
      <c r="AG12">
        <v>0</v>
      </c>
      <c r="AH12" s="60">
        <f t="shared" si="0"/>
        <v>0</v>
      </c>
      <c r="AI12">
        <v>0</v>
      </c>
      <c r="AJ12" s="60">
        <v>0</v>
      </c>
      <c r="AK12">
        <v>0</v>
      </c>
      <c r="AL12" s="60">
        <v>0</v>
      </c>
      <c r="AM12">
        <v>0</v>
      </c>
      <c r="AN12" s="60">
        <v>0</v>
      </c>
      <c r="AO12">
        <v>0</v>
      </c>
      <c r="AP12" s="60">
        <v>0</v>
      </c>
      <c r="AQ12">
        <v>0</v>
      </c>
      <c r="AR12" s="60">
        <v>0</v>
      </c>
      <c r="AS12">
        <v>0</v>
      </c>
      <c r="AT12" s="60">
        <v>0</v>
      </c>
      <c r="AU12">
        <v>0</v>
      </c>
      <c r="AV12" s="60">
        <v>0</v>
      </c>
      <c r="AW12">
        <v>0</v>
      </c>
      <c r="AX12" s="60">
        <v>0</v>
      </c>
      <c r="AY12">
        <v>0</v>
      </c>
      <c r="AZ12" s="60">
        <v>0</v>
      </c>
      <c r="BA12">
        <v>0</v>
      </c>
      <c r="BB12" s="60">
        <v>0</v>
      </c>
      <c r="BC12">
        <v>0</v>
      </c>
      <c r="BD12" s="60">
        <v>0</v>
      </c>
      <c r="BE12">
        <v>0</v>
      </c>
      <c r="BF12" s="60">
        <v>0</v>
      </c>
      <c r="BG12" s="60">
        <f t="shared" si="1"/>
        <v>11578.619999999999</v>
      </c>
    </row>
    <row r="13" spans="1:59" ht="15" customHeight="1" x14ac:dyDescent="0.25">
      <c r="A13" s="56">
        <v>17</v>
      </c>
      <c r="B13" s="56" t="s">
        <v>23</v>
      </c>
      <c r="C13" s="75" t="s">
        <v>77</v>
      </c>
      <c r="D13" s="56" t="s">
        <v>78</v>
      </c>
      <c r="E13" s="56" t="s">
        <v>78</v>
      </c>
      <c r="F13" s="57">
        <v>93</v>
      </c>
      <c r="G13" s="58" t="s">
        <v>61</v>
      </c>
      <c r="H13" s="59">
        <v>14721.17</v>
      </c>
      <c r="I13">
        <v>15</v>
      </c>
      <c r="J13" s="53">
        <v>220817.55</v>
      </c>
      <c r="K13">
        <v>10</v>
      </c>
      <c r="L13" s="60">
        <v>147211.70000000001</v>
      </c>
      <c r="M13">
        <v>5</v>
      </c>
      <c r="N13" s="60">
        <v>73605.850000000006</v>
      </c>
      <c r="O13">
        <v>0</v>
      </c>
      <c r="P13" s="60">
        <v>0</v>
      </c>
      <c r="Q13">
        <v>3</v>
      </c>
      <c r="R13" s="60">
        <v>44163.51</v>
      </c>
      <c r="S13">
        <v>3</v>
      </c>
      <c r="T13" s="60">
        <v>44163.51</v>
      </c>
      <c r="U13">
        <v>3</v>
      </c>
      <c r="V13" s="60">
        <v>44163.51</v>
      </c>
      <c r="W13">
        <v>3</v>
      </c>
      <c r="X13" s="60">
        <v>44163.51</v>
      </c>
      <c r="Y13">
        <v>3</v>
      </c>
      <c r="Z13" s="60">
        <v>44163.51</v>
      </c>
      <c r="AA13">
        <v>3</v>
      </c>
      <c r="AB13" s="60">
        <v>44163.51</v>
      </c>
      <c r="AC13">
        <v>3</v>
      </c>
      <c r="AD13" s="60">
        <v>44163.51</v>
      </c>
      <c r="AE13">
        <v>3</v>
      </c>
      <c r="AF13" s="60">
        <v>44163.51</v>
      </c>
      <c r="AG13">
        <v>3</v>
      </c>
      <c r="AH13" s="60">
        <f t="shared" si="0"/>
        <v>44163.51</v>
      </c>
      <c r="AI13">
        <v>3</v>
      </c>
      <c r="AJ13" s="60">
        <v>44163.51</v>
      </c>
      <c r="AK13">
        <v>3</v>
      </c>
      <c r="AL13" s="60">
        <v>44163.51</v>
      </c>
      <c r="AM13">
        <v>3</v>
      </c>
      <c r="AN13" s="60">
        <v>44163.51</v>
      </c>
      <c r="AO13">
        <v>3</v>
      </c>
      <c r="AP13" s="60">
        <v>44163.51</v>
      </c>
      <c r="AQ13">
        <v>3</v>
      </c>
      <c r="AR13" s="60">
        <v>44163.51</v>
      </c>
      <c r="AS13">
        <v>3</v>
      </c>
      <c r="AT13" s="60">
        <v>44163.51</v>
      </c>
      <c r="AU13">
        <v>3</v>
      </c>
      <c r="AV13" s="60">
        <v>44163.51</v>
      </c>
      <c r="AW13">
        <v>3</v>
      </c>
      <c r="AX13" s="60">
        <v>44163.51</v>
      </c>
      <c r="AY13">
        <v>3</v>
      </c>
      <c r="AZ13" s="60">
        <v>44163.51</v>
      </c>
      <c r="BA13">
        <v>3</v>
      </c>
      <c r="BB13" s="60">
        <v>44163.51</v>
      </c>
      <c r="BC13">
        <v>3</v>
      </c>
      <c r="BD13" s="60">
        <v>44163.51</v>
      </c>
      <c r="BE13">
        <v>3</v>
      </c>
      <c r="BF13" s="60">
        <v>44163.51</v>
      </c>
      <c r="BG13" s="60">
        <f t="shared" si="1"/>
        <v>1369068.81</v>
      </c>
    </row>
    <row r="14" spans="1:59" ht="15" customHeight="1" x14ac:dyDescent="0.25">
      <c r="A14" s="56">
        <v>18</v>
      </c>
      <c r="B14" s="56" t="s">
        <v>23</v>
      </c>
      <c r="C14" s="75" t="s">
        <v>79</v>
      </c>
      <c r="D14" s="56" t="s">
        <v>80</v>
      </c>
      <c r="E14" s="56" t="s">
        <v>80</v>
      </c>
      <c r="F14" s="57">
        <v>30</v>
      </c>
      <c r="G14" s="58" t="s">
        <v>61</v>
      </c>
      <c r="H14" s="59">
        <v>16972.75</v>
      </c>
      <c r="I14">
        <v>5</v>
      </c>
      <c r="J14" s="53">
        <v>84863.75</v>
      </c>
      <c r="K14">
        <v>3</v>
      </c>
      <c r="L14" s="60">
        <v>50918.25</v>
      </c>
      <c r="M14">
        <v>1</v>
      </c>
      <c r="N14" s="60">
        <v>16972.75</v>
      </c>
      <c r="O14">
        <v>0</v>
      </c>
      <c r="P14" s="60">
        <v>0</v>
      </c>
      <c r="Q14">
        <v>1</v>
      </c>
      <c r="R14" s="60">
        <v>16972.75</v>
      </c>
      <c r="S14">
        <v>1</v>
      </c>
      <c r="T14" s="60">
        <v>16972.75</v>
      </c>
      <c r="U14">
        <v>1</v>
      </c>
      <c r="V14" s="60">
        <v>16972.75</v>
      </c>
      <c r="W14">
        <v>1</v>
      </c>
      <c r="X14" s="60">
        <v>16972.75</v>
      </c>
      <c r="Y14">
        <v>1</v>
      </c>
      <c r="Z14" s="60">
        <v>16972.75</v>
      </c>
      <c r="AA14">
        <v>1</v>
      </c>
      <c r="AB14" s="60">
        <v>16972.75</v>
      </c>
      <c r="AC14">
        <v>1</v>
      </c>
      <c r="AD14" s="60">
        <v>16972.75</v>
      </c>
      <c r="AE14">
        <v>1</v>
      </c>
      <c r="AF14" s="60">
        <v>16972.75</v>
      </c>
      <c r="AG14">
        <v>1</v>
      </c>
      <c r="AH14" s="60">
        <f t="shared" si="0"/>
        <v>16972.75</v>
      </c>
      <c r="AI14">
        <v>1</v>
      </c>
      <c r="AJ14" s="60">
        <v>16972.75</v>
      </c>
      <c r="AK14">
        <v>1</v>
      </c>
      <c r="AL14" s="60">
        <v>16972.75</v>
      </c>
      <c r="AM14">
        <v>1</v>
      </c>
      <c r="AN14" s="60">
        <v>16972.75</v>
      </c>
      <c r="AO14">
        <v>1</v>
      </c>
      <c r="AP14" s="60">
        <v>16972.75</v>
      </c>
      <c r="AQ14">
        <v>1</v>
      </c>
      <c r="AR14" s="60">
        <v>16972.75</v>
      </c>
      <c r="AS14">
        <v>1</v>
      </c>
      <c r="AT14" s="60">
        <v>16972.75</v>
      </c>
      <c r="AU14">
        <v>1</v>
      </c>
      <c r="AV14" s="60">
        <v>16972.75</v>
      </c>
      <c r="AW14">
        <v>1</v>
      </c>
      <c r="AX14" s="60">
        <v>16972.75</v>
      </c>
      <c r="AY14">
        <v>1</v>
      </c>
      <c r="AZ14" s="60">
        <v>16972.75</v>
      </c>
      <c r="BA14">
        <v>1</v>
      </c>
      <c r="BB14" s="60">
        <v>16972.75</v>
      </c>
      <c r="BC14">
        <v>1</v>
      </c>
      <c r="BD14" s="60">
        <v>16972.75</v>
      </c>
      <c r="BE14">
        <v>1</v>
      </c>
      <c r="BF14" s="60">
        <v>16972.75</v>
      </c>
      <c r="BG14" s="60">
        <f t="shared" si="1"/>
        <v>509182.5</v>
      </c>
    </row>
    <row r="15" spans="1:59" ht="15" customHeight="1" x14ac:dyDescent="0.25">
      <c r="A15" s="56">
        <v>19</v>
      </c>
      <c r="B15" s="56" t="s">
        <v>23</v>
      </c>
      <c r="C15" s="75" t="s">
        <v>79</v>
      </c>
      <c r="D15" s="56" t="s">
        <v>81</v>
      </c>
      <c r="E15" s="56" t="s">
        <v>81</v>
      </c>
      <c r="F15" s="57">
        <v>6</v>
      </c>
      <c r="G15" s="58" t="s">
        <v>61</v>
      </c>
      <c r="H15" s="59">
        <v>6476.94</v>
      </c>
      <c r="I15">
        <v>6</v>
      </c>
      <c r="J15" s="53">
        <v>38861.64</v>
      </c>
      <c r="K15">
        <v>0</v>
      </c>
      <c r="L15" s="60">
        <v>0</v>
      </c>
      <c r="M15">
        <v>0</v>
      </c>
      <c r="N15" s="60">
        <v>0</v>
      </c>
      <c r="O15">
        <v>0</v>
      </c>
      <c r="P15" s="60">
        <v>0</v>
      </c>
      <c r="Q15">
        <v>0</v>
      </c>
      <c r="R15" s="60">
        <v>0</v>
      </c>
      <c r="S15">
        <v>0</v>
      </c>
      <c r="T15" s="60">
        <v>0</v>
      </c>
      <c r="U15">
        <v>0</v>
      </c>
      <c r="V15" s="60">
        <v>0</v>
      </c>
      <c r="W15">
        <v>0</v>
      </c>
      <c r="X15" s="60">
        <v>0</v>
      </c>
      <c r="Y15">
        <v>0</v>
      </c>
      <c r="Z15" s="60">
        <v>0</v>
      </c>
      <c r="AA15">
        <v>0</v>
      </c>
      <c r="AB15" s="60">
        <v>0</v>
      </c>
      <c r="AC15">
        <v>0</v>
      </c>
      <c r="AD15" s="60">
        <v>0</v>
      </c>
      <c r="AE15">
        <v>0</v>
      </c>
      <c r="AF15" s="60">
        <v>0</v>
      </c>
      <c r="AG15">
        <v>0</v>
      </c>
      <c r="AH15" s="60">
        <f t="shared" si="0"/>
        <v>0</v>
      </c>
      <c r="AI15">
        <v>0</v>
      </c>
      <c r="AJ15" s="60">
        <v>0</v>
      </c>
      <c r="AK15">
        <v>0</v>
      </c>
      <c r="AL15" s="60">
        <v>0</v>
      </c>
      <c r="AM15">
        <v>0</v>
      </c>
      <c r="AN15" s="60">
        <v>0</v>
      </c>
      <c r="AO15">
        <v>0</v>
      </c>
      <c r="AP15" s="60">
        <v>0</v>
      </c>
      <c r="AQ15">
        <v>0</v>
      </c>
      <c r="AR15" s="60">
        <v>0</v>
      </c>
      <c r="AS15">
        <v>0</v>
      </c>
      <c r="AT15" s="60">
        <v>0</v>
      </c>
      <c r="AU15">
        <v>0</v>
      </c>
      <c r="AV15" s="60">
        <v>0</v>
      </c>
      <c r="AW15">
        <v>0</v>
      </c>
      <c r="AX15" s="60">
        <v>0</v>
      </c>
      <c r="AY15">
        <v>0</v>
      </c>
      <c r="AZ15" s="60">
        <v>0</v>
      </c>
      <c r="BA15">
        <v>0</v>
      </c>
      <c r="BB15" s="60">
        <v>0</v>
      </c>
      <c r="BC15">
        <v>0</v>
      </c>
      <c r="BD15" s="60">
        <v>0</v>
      </c>
      <c r="BE15">
        <v>0</v>
      </c>
      <c r="BF15" s="60">
        <v>0</v>
      </c>
      <c r="BG15" s="60">
        <f t="shared" si="1"/>
        <v>38861.64</v>
      </c>
    </row>
    <row r="16" spans="1:59" ht="15" customHeight="1" x14ac:dyDescent="0.25">
      <c r="A16" s="56">
        <v>20</v>
      </c>
      <c r="B16" s="56" t="s">
        <v>23</v>
      </c>
      <c r="C16" s="75" t="s">
        <v>79</v>
      </c>
      <c r="D16" s="56" t="s">
        <v>82</v>
      </c>
      <c r="E16" s="56" t="s">
        <v>82</v>
      </c>
      <c r="F16" s="57">
        <v>116</v>
      </c>
      <c r="G16" s="58" t="s">
        <v>61</v>
      </c>
      <c r="H16" s="59">
        <v>2205.4499999999998</v>
      </c>
      <c r="I16">
        <v>10</v>
      </c>
      <c r="J16" s="53">
        <v>22054.5</v>
      </c>
      <c r="K16">
        <v>10</v>
      </c>
      <c r="L16" s="60">
        <v>22054.5</v>
      </c>
      <c r="M16">
        <v>2</v>
      </c>
      <c r="N16" s="60">
        <v>4410.8999999999996</v>
      </c>
      <c r="O16">
        <v>0</v>
      </c>
      <c r="P16" s="60">
        <v>0</v>
      </c>
      <c r="Q16">
        <v>5</v>
      </c>
      <c r="R16" s="60">
        <v>11027.25</v>
      </c>
      <c r="S16">
        <v>7</v>
      </c>
      <c r="T16" s="60">
        <v>15438.149999999998</v>
      </c>
      <c r="U16">
        <v>5</v>
      </c>
      <c r="V16" s="60">
        <v>11027.25</v>
      </c>
      <c r="W16">
        <v>5</v>
      </c>
      <c r="X16" s="60">
        <v>11027.25</v>
      </c>
      <c r="Y16">
        <v>5</v>
      </c>
      <c r="Z16" s="60">
        <v>11027.25</v>
      </c>
      <c r="AA16">
        <v>5</v>
      </c>
      <c r="AB16" s="60">
        <v>11027.25</v>
      </c>
      <c r="AC16">
        <v>5</v>
      </c>
      <c r="AD16" s="60">
        <v>11027.25</v>
      </c>
      <c r="AE16">
        <v>7</v>
      </c>
      <c r="AF16" s="60">
        <v>15438.149999999998</v>
      </c>
      <c r="AG16">
        <v>2</v>
      </c>
      <c r="AH16" s="60">
        <f t="shared" si="0"/>
        <v>4410.8999999999996</v>
      </c>
      <c r="AI16">
        <v>2</v>
      </c>
      <c r="AJ16" s="60">
        <v>4410.8999999999996</v>
      </c>
      <c r="AK16">
        <v>2</v>
      </c>
      <c r="AL16" s="60">
        <v>4410.8999999999996</v>
      </c>
      <c r="AM16">
        <v>5</v>
      </c>
      <c r="AN16" s="60">
        <v>11027.25</v>
      </c>
      <c r="AO16">
        <v>2</v>
      </c>
      <c r="AP16" s="60">
        <v>4410.8999999999996</v>
      </c>
      <c r="AQ16">
        <v>5</v>
      </c>
      <c r="AR16" s="60">
        <v>11027.25</v>
      </c>
      <c r="AS16">
        <v>5</v>
      </c>
      <c r="AT16" s="60">
        <v>11027.25</v>
      </c>
      <c r="AU16">
        <v>5</v>
      </c>
      <c r="AV16" s="60">
        <v>11027.25</v>
      </c>
      <c r="AW16">
        <v>5</v>
      </c>
      <c r="AX16" s="60">
        <v>11027.25</v>
      </c>
      <c r="AY16">
        <v>5</v>
      </c>
      <c r="AZ16" s="60">
        <v>11027.25</v>
      </c>
      <c r="BA16">
        <v>5</v>
      </c>
      <c r="BB16" s="60">
        <v>11027.25</v>
      </c>
      <c r="BC16">
        <v>5</v>
      </c>
      <c r="BD16" s="60">
        <v>11027.25</v>
      </c>
      <c r="BE16">
        <v>2</v>
      </c>
      <c r="BF16" s="60">
        <v>4410.8999999999996</v>
      </c>
      <c r="BG16" s="60">
        <f t="shared" si="1"/>
        <v>255832.19999999995</v>
      </c>
    </row>
    <row r="17" spans="1:59" ht="15" customHeight="1" x14ac:dyDescent="0.25">
      <c r="A17" s="56">
        <v>21</v>
      </c>
      <c r="B17" s="56" t="s">
        <v>23</v>
      </c>
      <c r="C17" s="75" t="s">
        <v>83</v>
      </c>
      <c r="D17" s="56" t="s">
        <v>84</v>
      </c>
      <c r="E17" s="56" t="s">
        <v>84</v>
      </c>
      <c r="F17" s="57">
        <v>91</v>
      </c>
      <c r="G17" s="58" t="s">
        <v>61</v>
      </c>
      <c r="H17" s="59">
        <v>3308.18</v>
      </c>
      <c r="I17">
        <v>8</v>
      </c>
      <c r="J17" s="53">
        <v>26465.439999999999</v>
      </c>
      <c r="K17">
        <v>5</v>
      </c>
      <c r="L17" s="60">
        <v>16540.899999999998</v>
      </c>
      <c r="M17">
        <v>2</v>
      </c>
      <c r="N17" s="60">
        <v>6616.36</v>
      </c>
      <c r="O17">
        <v>0</v>
      </c>
      <c r="P17" s="60">
        <v>0</v>
      </c>
      <c r="Q17">
        <v>3</v>
      </c>
      <c r="R17" s="60">
        <v>9924.5399999999991</v>
      </c>
      <c r="S17">
        <v>5</v>
      </c>
      <c r="T17" s="60">
        <v>16540.899999999998</v>
      </c>
      <c r="U17">
        <v>3</v>
      </c>
      <c r="V17" s="60">
        <v>9924.5399999999991</v>
      </c>
      <c r="W17">
        <v>3</v>
      </c>
      <c r="X17" s="60">
        <v>9924.5399999999991</v>
      </c>
      <c r="Y17">
        <v>3</v>
      </c>
      <c r="Z17" s="60">
        <v>9924.5399999999991</v>
      </c>
      <c r="AA17">
        <v>3</v>
      </c>
      <c r="AB17" s="60">
        <v>9924.5399999999991</v>
      </c>
      <c r="AC17">
        <v>3</v>
      </c>
      <c r="AD17" s="60">
        <v>9924.5399999999991</v>
      </c>
      <c r="AE17">
        <v>5</v>
      </c>
      <c r="AF17" s="60">
        <v>16540.899999999998</v>
      </c>
      <c r="AG17">
        <v>2</v>
      </c>
      <c r="AH17" s="60">
        <f t="shared" si="0"/>
        <v>6616.36</v>
      </c>
      <c r="AI17">
        <v>2</v>
      </c>
      <c r="AJ17" s="60">
        <v>6616.36</v>
      </c>
      <c r="AK17">
        <v>2</v>
      </c>
      <c r="AL17" s="60">
        <v>6616.36</v>
      </c>
      <c r="AM17">
        <v>3</v>
      </c>
      <c r="AN17" s="60">
        <v>9924.5399999999991</v>
      </c>
      <c r="AO17">
        <v>2</v>
      </c>
      <c r="AP17" s="60">
        <v>6616.36</v>
      </c>
      <c r="AQ17">
        <v>5</v>
      </c>
      <c r="AR17" s="60">
        <v>16540.899999999998</v>
      </c>
      <c r="AS17">
        <v>5</v>
      </c>
      <c r="AT17" s="60">
        <v>16540.899999999998</v>
      </c>
      <c r="AU17">
        <v>5</v>
      </c>
      <c r="AV17" s="60">
        <v>16540.899999999998</v>
      </c>
      <c r="AW17">
        <v>5</v>
      </c>
      <c r="AX17" s="60">
        <v>16540.899999999998</v>
      </c>
      <c r="AY17">
        <v>5</v>
      </c>
      <c r="AZ17" s="60">
        <v>16540.899999999998</v>
      </c>
      <c r="BA17">
        <v>5</v>
      </c>
      <c r="BB17" s="60">
        <v>16540.899999999998</v>
      </c>
      <c r="BC17">
        <v>5</v>
      </c>
      <c r="BD17" s="60">
        <v>16540.899999999998</v>
      </c>
      <c r="BE17">
        <v>2</v>
      </c>
      <c r="BF17" s="60">
        <v>6616.36</v>
      </c>
      <c r="BG17" s="60">
        <f t="shared" si="1"/>
        <v>301044.37999999995</v>
      </c>
    </row>
    <row r="18" spans="1:59" ht="15" customHeight="1" x14ac:dyDescent="0.25">
      <c r="A18" s="56">
        <v>22</v>
      </c>
      <c r="B18" s="56" t="s">
        <v>23</v>
      </c>
      <c r="C18" s="75" t="s">
        <v>85</v>
      </c>
      <c r="D18" s="56" t="s">
        <v>86</v>
      </c>
      <c r="E18" s="56" t="s">
        <v>86</v>
      </c>
      <c r="F18" s="57">
        <v>10</v>
      </c>
      <c r="G18" s="58" t="s">
        <v>61</v>
      </c>
      <c r="H18" s="59">
        <v>7719.08</v>
      </c>
      <c r="I18">
        <v>10</v>
      </c>
      <c r="J18" s="53">
        <v>77190.8</v>
      </c>
      <c r="K18">
        <v>0</v>
      </c>
      <c r="L18" s="60">
        <v>0</v>
      </c>
      <c r="M18">
        <v>0</v>
      </c>
      <c r="N18" s="60">
        <v>0</v>
      </c>
      <c r="O18">
        <v>0</v>
      </c>
      <c r="P18" s="60">
        <v>0</v>
      </c>
      <c r="Q18">
        <v>0</v>
      </c>
      <c r="R18" s="60">
        <v>0</v>
      </c>
      <c r="S18">
        <v>0</v>
      </c>
      <c r="T18" s="60">
        <v>0</v>
      </c>
      <c r="U18">
        <v>0</v>
      </c>
      <c r="V18" s="60">
        <v>0</v>
      </c>
      <c r="W18">
        <v>0</v>
      </c>
      <c r="X18" s="60">
        <v>0</v>
      </c>
      <c r="Y18">
        <v>0</v>
      </c>
      <c r="Z18" s="60">
        <v>0</v>
      </c>
      <c r="AA18">
        <v>0</v>
      </c>
      <c r="AB18" s="60">
        <v>0</v>
      </c>
      <c r="AC18">
        <v>0</v>
      </c>
      <c r="AD18" s="60">
        <v>0</v>
      </c>
      <c r="AE18">
        <v>0</v>
      </c>
      <c r="AF18" s="60">
        <v>0</v>
      </c>
      <c r="AG18">
        <v>0</v>
      </c>
      <c r="AH18" s="60">
        <f t="shared" si="0"/>
        <v>0</v>
      </c>
      <c r="AI18">
        <v>0</v>
      </c>
      <c r="AJ18" s="60">
        <v>0</v>
      </c>
      <c r="AK18">
        <v>0</v>
      </c>
      <c r="AL18" s="60">
        <v>0</v>
      </c>
      <c r="AM18">
        <v>0</v>
      </c>
      <c r="AN18" s="60">
        <v>0</v>
      </c>
      <c r="AO18">
        <v>0</v>
      </c>
      <c r="AP18" s="60">
        <v>0</v>
      </c>
      <c r="AQ18">
        <v>0</v>
      </c>
      <c r="AR18" s="60">
        <v>0</v>
      </c>
      <c r="AS18">
        <v>0</v>
      </c>
      <c r="AT18" s="60">
        <v>0</v>
      </c>
      <c r="AU18">
        <v>0</v>
      </c>
      <c r="AV18" s="60">
        <v>0</v>
      </c>
      <c r="AW18">
        <v>0</v>
      </c>
      <c r="AX18" s="60">
        <v>0</v>
      </c>
      <c r="AY18">
        <v>0</v>
      </c>
      <c r="AZ18" s="60">
        <v>0</v>
      </c>
      <c r="BA18">
        <v>0</v>
      </c>
      <c r="BB18" s="60">
        <v>0</v>
      </c>
      <c r="BC18">
        <v>0</v>
      </c>
      <c r="BD18" s="60">
        <v>0</v>
      </c>
      <c r="BE18">
        <v>0</v>
      </c>
      <c r="BF18" s="60">
        <v>0</v>
      </c>
      <c r="BG18" s="60">
        <f t="shared" si="1"/>
        <v>77190.8</v>
      </c>
    </row>
    <row r="19" spans="1:59" ht="15" customHeight="1" x14ac:dyDescent="0.25">
      <c r="A19" s="56">
        <v>23</v>
      </c>
      <c r="B19" s="56" t="s">
        <v>23</v>
      </c>
      <c r="C19" s="75" t="s">
        <v>87</v>
      </c>
      <c r="D19" s="56" t="s">
        <v>88</v>
      </c>
      <c r="E19" s="56" t="s">
        <v>88</v>
      </c>
      <c r="F19" s="57">
        <v>81</v>
      </c>
      <c r="G19" s="58" t="s">
        <v>61</v>
      </c>
      <c r="H19" s="59">
        <v>7719.08</v>
      </c>
      <c r="I19">
        <v>10</v>
      </c>
      <c r="J19" s="53">
        <v>77190.8</v>
      </c>
      <c r="K19">
        <v>5</v>
      </c>
      <c r="L19" s="60">
        <v>38595.4</v>
      </c>
      <c r="M19">
        <v>3</v>
      </c>
      <c r="N19" s="60">
        <v>23157.239999999998</v>
      </c>
      <c r="O19">
        <v>0</v>
      </c>
      <c r="P19" s="60">
        <v>0</v>
      </c>
      <c r="Q19">
        <v>3</v>
      </c>
      <c r="R19" s="60">
        <v>23157.239999999998</v>
      </c>
      <c r="S19">
        <v>3</v>
      </c>
      <c r="T19" s="60">
        <v>23157.239999999998</v>
      </c>
      <c r="U19">
        <v>3</v>
      </c>
      <c r="V19" s="60">
        <v>23157.239999999998</v>
      </c>
      <c r="W19">
        <v>3</v>
      </c>
      <c r="X19" s="60">
        <v>23157.239999999998</v>
      </c>
      <c r="Y19">
        <v>3</v>
      </c>
      <c r="Z19" s="60">
        <v>23157.239999999998</v>
      </c>
      <c r="AA19">
        <v>3</v>
      </c>
      <c r="AB19" s="60">
        <v>23157.239999999998</v>
      </c>
      <c r="AC19">
        <v>3</v>
      </c>
      <c r="AD19" s="60">
        <v>23157.239999999998</v>
      </c>
      <c r="AE19">
        <v>3</v>
      </c>
      <c r="AF19" s="60">
        <v>23157.239999999998</v>
      </c>
      <c r="AG19">
        <v>3</v>
      </c>
      <c r="AH19" s="60">
        <f t="shared" si="0"/>
        <v>23157.239999999998</v>
      </c>
      <c r="AI19">
        <v>3</v>
      </c>
      <c r="AJ19" s="60">
        <v>23157.239999999998</v>
      </c>
      <c r="AK19">
        <v>3</v>
      </c>
      <c r="AL19" s="60">
        <v>23157.239999999998</v>
      </c>
      <c r="AM19">
        <v>3</v>
      </c>
      <c r="AN19" s="60">
        <v>23157.239999999998</v>
      </c>
      <c r="AO19">
        <v>3</v>
      </c>
      <c r="AP19" s="60">
        <v>23157.239999999998</v>
      </c>
      <c r="AQ19">
        <v>3</v>
      </c>
      <c r="AR19" s="60">
        <v>23157.239999999998</v>
      </c>
      <c r="AS19">
        <v>3</v>
      </c>
      <c r="AT19" s="60">
        <v>23157.239999999998</v>
      </c>
      <c r="AU19">
        <v>3</v>
      </c>
      <c r="AV19" s="60">
        <v>23157.239999999998</v>
      </c>
      <c r="AW19">
        <v>3</v>
      </c>
      <c r="AX19" s="60">
        <v>23157.239999999998</v>
      </c>
      <c r="AY19">
        <v>3</v>
      </c>
      <c r="AZ19" s="60">
        <v>23157.239999999998</v>
      </c>
      <c r="BA19">
        <v>3</v>
      </c>
      <c r="BB19" s="60">
        <v>23157.239999999998</v>
      </c>
      <c r="BC19">
        <v>3</v>
      </c>
      <c r="BD19" s="60">
        <v>23157.239999999998</v>
      </c>
      <c r="BE19">
        <v>3</v>
      </c>
      <c r="BF19" s="60">
        <v>23157.239999999998</v>
      </c>
      <c r="BG19" s="60">
        <f t="shared" si="1"/>
        <v>625245.47999999986</v>
      </c>
    </row>
    <row r="20" spans="1:59" ht="15" customHeight="1" x14ac:dyDescent="0.25">
      <c r="A20" s="56">
        <v>24</v>
      </c>
      <c r="B20" s="56" t="s">
        <v>23</v>
      </c>
      <c r="C20" s="75" t="s">
        <v>89</v>
      </c>
      <c r="D20" s="56" t="s">
        <v>90</v>
      </c>
      <c r="E20" s="56" t="s">
        <v>90</v>
      </c>
      <c r="F20" s="57">
        <v>116</v>
      </c>
      <c r="G20" s="58" t="s">
        <v>61</v>
      </c>
      <c r="H20" s="59">
        <v>6064.99</v>
      </c>
      <c r="I20">
        <v>40</v>
      </c>
      <c r="J20" s="53">
        <v>242599.59999999998</v>
      </c>
      <c r="K20">
        <v>10</v>
      </c>
      <c r="L20" s="60">
        <v>60649.899999999994</v>
      </c>
      <c r="M20">
        <v>3</v>
      </c>
      <c r="N20" s="60">
        <v>18194.97</v>
      </c>
      <c r="O20">
        <v>0</v>
      </c>
      <c r="P20" s="60">
        <v>0</v>
      </c>
      <c r="Q20">
        <v>3</v>
      </c>
      <c r="R20" s="60">
        <v>18194.97</v>
      </c>
      <c r="S20">
        <v>3</v>
      </c>
      <c r="T20" s="60">
        <v>18194.97</v>
      </c>
      <c r="U20">
        <v>3</v>
      </c>
      <c r="V20" s="60">
        <v>18194.97</v>
      </c>
      <c r="W20">
        <v>3</v>
      </c>
      <c r="X20" s="60">
        <v>18194.97</v>
      </c>
      <c r="Y20">
        <v>3</v>
      </c>
      <c r="Z20" s="60">
        <v>18194.97</v>
      </c>
      <c r="AA20">
        <v>3</v>
      </c>
      <c r="AB20" s="60">
        <v>18194.97</v>
      </c>
      <c r="AC20">
        <v>3</v>
      </c>
      <c r="AD20" s="60">
        <v>18194.97</v>
      </c>
      <c r="AE20">
        <v>3</v>
      </c>
      <c r="AF20" s="60">
        <v>18194.97</v>
      </c>
      <c r="AG20">
        <v>3</v>
      </c>
      <c r="AH20" s="60">
        <f t="shared" si="0"/>
        <v>18194.97</v>
      </c>
      <c r="AI20">
        <v>3</v>
      </c>
      <c r="AJ20" s="60">
        <v>18194.97</v>
      </c>
      <c r="AK20">
        <v>3</v>
      </c>
      <c r="AL20" s="60">
        <v>18194.97</v>
      </c>
      <c r="AM20">
        <v>3</v>
      </c>
      <c r="AN20" s="60">
        <v>18194.97</v>
      </c>
      <c r="AO20">
        <v>3</v>
      </c>
      <c r="AP20" s="60">
        <v>18194.97</v>
      </c>
      <c r="AQ20">
        <v>3</v>
      </c>
      <c r="AR20" s="60">
        <v>18194.97</v>
      </c>
      <c r="AS20">
        <v>3</v>
      </c>
      <c r="AT20" s="60">
        <v>18194.97</v>
      </c>
      <c r="AU20">
        <v>3</v>
      </c>
      <c r="AV20" s="60">
        <v>18194.97</v>
      </c>
      <c r="AW20">
        <v>3</v>
      </c>
      <c r="AX20" s="60">
        <v>18194.97</v>
      </c>
      <c r="AY20">
        <v>3</v>
      </c>
      <c r="AZ20" s="60">
        <v>18194.97</v>
      </c>
      <c r="BA20">
        <v>3</v>
      </c>
      <c r="BB20" s="60">
        <v>18194.97</v>
      </c>
      <c r="BC20">
        <v>3</v>
      </c>
      <c r="BD20" s="60">
        <v>18194.97</v>
      </c>
      <c r="BE20">
        <v>3</v>
      </c>
      <c r="BF20" s="60">
        <v>18194.97</v>
      </c>
      <c r="BG20" s="60">
        <f t="shared" si="1"/>
        <v>703538.83999999985</v>
      </c>
    </row>
    <row r="21" spans="1:59" ht="15" customHeight="1" x14ac:dyDescent="0.25">
      <c r="A21" s="56">
        <v>25</v>
      </c>
      <c r="B21" s="56" t="s">
        <v>23</v>
      </c>
      <c r="C21" s="75" t="s">
        <v>91</v>
      </c>
      <c r="D21" s="56" t="s">
        <v>92</v>
      </c>
      <c r="E21" s="56" t="s">
        <v>92</v>
      </c>
      <c r="F21" s="57">
        <v>96</v>
      </c>
      <c r="G21" s="58" t="s">
        <v>61</v>
      </c>
      <c r="H21" s="59">
        <v>11027.25</v>
      </c>
      <c r="I21">
        <v>20</v>
      </c>
      <c r="J21" s="53">
        <v>220545</v>
      </c>
      <c r="K21">
        <v>10</v>
      </c>
      <c r="L21" s="60">
        <v>110272.5</v>
      </c>
      <c r="M21">
        <v>3</v>
      </c>
      <c r="N21" s="60">
        <v>33081.75</v>
      </c>
      <c r="O21">
        <v>0</v>
      </c>
      <c r="P21" s="60">
        <v>0</v>
      </c>
      <c r="Q21">
        <v>3</v>
      </c>
      <c r="R21" s="60">
        <v>33081.75</v>
      </c>
      <c r="S21">
        <v>3</v>
      </c>
      <c r="T21" s="60">
        <v>33081.75</v>
      </c>
      <c r="U21">
        <v>3</v>
      </c>
      <c r="V21" s="60">
        <v>33081.75</v>
      </c>
      <c r="W21">
        <v>3</v>
      </c>
      <c r="X21" s="60">
        <v>33081.75</v>
      </c>
      <c r="Y21">
        <v>3</v>
      </c>
      <c r="Z21" s="60">
        <v>33081.75</v>
      </c>
      <c r="AA21">
        <v>3</v>
      </c>
      <c r="AB21" s="60">
        <v>33081.75</v>
      </c>
      <c r="AC21">
        <v>3</v>
      </c>
      <c r="AD21" s="60">
        <v>33081.75</v>
      </c>
      <c r="AE21">
        <v>3</v>
      </c>
      <c r="AF21" s="60">
        <v>33081.75</v>
      </c>
      <c r="AG21">
        <v>3</v>
      </c>
      <c r="AH21" s="60">
        <f t="shared" si="0"/>
        <v>33081.75</v>
      </c>
      <c r="AI21">
        <v>3</v>
      </c>
      <c r="AJ21" s="60">
        <v>33081.75</v>
      </c>
      <c r="AK21">
        <v>3</v>
      </c>
      <c r="AL21" s="60">
        <v>33081.75</v>
      </c>
      <c r="AM21">
        <v>3</v>
      </c>
      <c r="AN21" s="60">
        <v>33081.75</v>
      </c>
      <c r="AO21">
        <v>3</v>
      </c>
      <c r="AP21" s="60">
        <v>33081.75</v>
      </c>
      <c r="AQ21">
        <v>3</v>
      </c>
      <c r="AR21" s="60">
        <v>33081.75</v>
      </c>
      <c r="AS21">
        <v>3</v>
      </c>
      <c r="AT21" s="60">
        <v>33081.75</v>
      </c>
      <c r="AU21">
        <v>3</v>
      </c>
      <c r="AV21" s="60">
        <v>33081.75</v>
      </c>
      <c r="AW21">
        <v>3</v>
      </c>
      <c r="AX21" s="60">
        <v>33081.75</v>
      </c>
      <c r="AY21">
        <v>3</v>
      </c>
      <c r="AZ21" s="60">
        <v>33081.75</v>
      </c>
      <c r="BA21">
        <v>3</v>
      </c>
      <c r="BB21" s="60">
        <v>33081.75</v>
      </c>
      <c r="BC21">
        <v>3</v>
      </c>
      <c r="BD21" s="60">
        <v>33081.75</v>
      </c>
      <c r="BE21">
        <v>3</v>
      </c>
      <c r="BF21" s="60">
        <v>33081.75</v>
      </c>
      <c r="BG21" s="60">
        <f t="shared" si="1"/>
        <v>1058616</v>
      </c>
    </row>
    <row r="22" spans="1:59" ht="15" customHeight="1" x14ac:dyDescent="0.25">
      <c r="A22" s="56">
        <v>26</v>
      </c>
      <c r="B22" s="56" t="s">
        <v>23</v>
      </c>
      <c r="C22" s="75" t="s">
        <v>93</v>
      </c>
      <c r="D22" s="56" t="s">
        <v>94</v>
      </c>
      <c r="E22" s="56" t="s">
        <v>94</v>
      </c>
      <c r="F22" s="57">
        <v>96</v>
      </c>
      <c r="G22" s="58" t="s">
        <v>61</v>
      </c>
      <c r="H22" s="59">
        <v>8270.44</v>
      </c>
      <c r="I22">
        <v>20</v>
      </c>
      <c r="J22" s="53">
        <v>165408.80000000002</v>
      </c>
      <c r="K22">
        <v>10</v>
      </c>
      <c r="L22" s="60">
        <v>82704.400000000009</v>
      </c>
      <c r="M22">
        <v>3</v>
      </c>
      <c r="N22" s="60">
        <v>24811.32</v>
      </c>
      <c r="O22">
        <v>0</v>
      </c>
      <c r="P22" s="60">
        <v>0</v>
      </c>
      <c r="Q22">
        <v>3</v>
      </c>
      <c r="R22" s="60">
        <v>24811.32</v>
      </c>
      <c r="S22">
        <v>3</v>
      </c>
      <c r="T22" s="60">
        <v>24811.32</v>
      </c>
      <c r="U22">
        <v>3</v>
      </c>
      <c r="V22" s="60">
        <v>24811.32</v>
      </c>
      <c r="W22">
        <v>3</v>
      </c>
      <c r="X22" s="60">
        <v>24811.32</v>
      </c>
      <c r="Y22">
        <v>3</v>
      </c>
      <c r="Z22" s="60">
        <v>24811.32</v>
      </c>
      <c r="AA22">
        <v>3</v>
      </c>
      <c r="AB22" s="60">
        <v>24811.32</v>
      </c>
      <c r="AC22">
        <v>3</v>
      </c>
      <c r="AD22" s="60">
        <v>24811.32</v>
      </c>
      <c r="AE22">
        <v>3</v>
      </c>
      <c r="AF22" s="60">
        <v>24811.32</v>
      </c>
      <c r="AG22">
        <v>3</v>
      </c>
      <c r="AH22" s="60">
        <f t="shared" si="0"/>
        <v>24811.32</v>
      </c>
      <c r="AI22">
        <v>3</v>
      </c>
      <c r="AJ22" s="60">
        <v>24811.32</v>
      </c>
      <c r="AK22">
        <v>3</v>
      </c>
      <c r="AL22" s="60">
        <v>24811.32</v>
      </c>
      <c r="AM22">
        <v>3</v>
      </c>
      <c r="AN22" s="60">
        <v>24811.32</v>
      </c>
      <c r="AO22">
        <v>3</v>
      </c>
      <c r="AP22" s="60">
        <v>24811.32</v>
      </c>
      <c r="AQ22">
        <v>3</v>
      </c>
      <c r="AR22" s="60">
        <v>24811.32</v>
      </c>
      <c r="AS22">
        <v>3</v>
      </c>
      <c r="AT22" s="60">
        <v>24811.32</v>
      </c>
      <c r="AU22">
        <v>3</v>
      </c>
      <c r="AV22" s="60">
        <v>24811.32</v>
      </c>
      <c r="AW22">
        <v>3</v>
      </c>
      <c r="AX22" s="60">
        <v>24811.32</v>
      </c>
      <c r="AY22">
        <v>3</v>
      </c>
      <c r="AZ22" s="60">
        <v>24811.32</v>
      </c>
      <c r="BA22">
        <v>3</v>
      </c>
      <c r="BB22" s="60">
        <v>24811.32</v>
      </c>
      <c r="BC22">
        <v>3</v>
      </c>
      <c r="BD22" s="60">
        <v>24811.32</v>
      </c>
      <c r="BE22">
        <v>3</v>
      </c>
      <c r="BF22" s="60">
        <v>24811.32</v>
      </c>
      <c r="BG22" s="60">
        <f t="shared" si="1"/>
        <v>793962.24000000011</v>
      </c>
    </row>
    <row r="23" spans="1:59" ht="15" customHeight="1" x14ac:dyDescent="0.25">
      <c r="A23" s="56">
        <v>27</v>
      </c>
      <c r="B23" s="56" t="s">
        <v>23</v>
      </c>
      <c r="C23" s="75" t="s">
        <v>91</v>
      </c>
      <c r="D23" s="56" t="s">
        <v>95</v>
      </c>
      <c r="E23" s="56" t="s">
        <v>95</v>
      </c>
      <c r="F23" s="57">
        <v>155</v>
      </c>
      <c r="G23" s="58" t="s">
        <v>61</v>
      </c>
      <c r="H23" s="59">
        <v>2756.81</v>
      </c>
      <c r="I23">
        <v>20</v>
      </c>
      <c r="J23" s="53">
        <v>55136.2</v>
      </c>
      <c r="K23">
        <v>4</v>
      </c>
      <c r="L23" s="60">
        <v>11027.24</v>
      </c>
      <c r="M23">
        <v>0</v>
      </c>
      <c r="N23" s="60">
        <v>0</v>
      </c>
      <c r="O23">
        <v>0</v>
      </c>
      <c r="P23" s="60">
        <v>0</v>
      </c>
      <c r="Q23">
        <v>0</v>
      </c>
      <c r="R23" s="60">
        <v>0</v>
      </c>
      <c r="S23">
        <v>0</v>
      </c>
      <c r="T23" s="60">
        <v>0</v>
      </c>
      <c r="U23">
        <v>8</v>
      </c>
      <c r="V23" s="60">
        <v>22054.48</v>
      </c>
      <c r="W23">
        <v>0</v>
      </c>
      <c r="X23" s="60">
        <v>0</v>
      </c>
      <c r="Y23">
        <v>4</v>
      </c>
      <c r="Z23" s="60">
        <v>11027.24</v>
      </c>
      <c r="AA23">
        <v>0</v>
      </c>
      <c r="AB23" s="60">
        <v>0</v>
      </c>
      <c r="AC23">
        <v>4</v>
      </c>
      <c r="AD23" s="60">
        <v>11027.24</v>
      </c>
      <c r="AE23">
        <v>0</v>
      </c>
      <c r="AF23" s="60">
        <v>0</v>
      </c>
      <c r="AG23">
        <v>16</v>
      </c>
      <c r="AH23" s="60">
        <f t="shared" si="0"/>
        <v>44108.959999999999</v>
      </c>
      <c r="AI23">
        <v>12</v>
      </c>
      <c r="AJ23" s="60">
        <v>33081.72</v>
      </c>
      <c r="AK23">
        <v>17</v>
      </c>
      <c r="AL23" s="60">
        <v>46865.77</v>
      </c>
      <c r="AM23">
        <v>8</v>
      </c>
      <c r="AN23" s="60">
        <v>22054.48</v>
      </c>
      <c r="AO23">
        <v>17</v>
      </c>
      <c r="AP23" s="60">
        <v>46865.77</v>
      </c>
      <c r="AQ23">
        <v>0</v>
      </c>
      <c r="AR23" s="60">
        <v>0</v>
      </c>
      <c r="AS23">
        <v>28</v>
      </c>
      <c r="AT23" s="60">
        <v>77190.679999999993</v>
      </c>
      <c r="AU23">
        <v>0</v>
      </c>
      <c r="AV23" s="60">
        <v>0</v>
      </c>
      <c r="AW23">
        <v>0</v>
      </c>
      <c r="AX23" s="60">
        <v>0</v>
      </c>
      <c r="AY23">
        <v>0</v>
      </c>
      <c r="AZ23" s="60">
        <v>0</v>
      </c>
      <c r="BA23">
        <v>0</v>
      </c>
      <c r="BB23" s="60">
        <v>0</v>
      </c>
      <c r="BC23">
        <v>0</v>
      </c>
      <c r="BD23" s="60">
        <v>0</v>
      </c>
      <c r="BE23">
        <v>17</v>
      </c>
      <c r="BF23" s="60">
        <v>46865.77</v>
      </c>
      <c r="BG23" s="60">
        <f t="shared" si="1"/>
        <v>427305.54999999993</v>
      </c>
    </row>
    <row r="24" spans="1:59" ht="15" customHeight="1" x14ac:dyDescent="0.25">
      <c r="A24" s="56">
        <v>28</v>
      </c>
      <c r="B24" s="56" t="s">
        <v>23</v>
      </c>
      <c r="C24" s="75" t="s">
        <v>96</v>
      </c>
      <c r="D24" s="56" t="s">
        <v>97</v>
      </c>
      <c r="E24" s="56" t="s">
        <v>97</v>
      </c>
      <c r="F24" s="57">
        <v>96</v>
      </c>
      <c r="G24" s="58" t="s">
        <v>61</v>
      </c>
      <c r="H24" s="59">
        <v>8821.7999999999993</v>
      </c>
      <c r="I24">
        <v>20</v>
      </c>
      <c r="J24" s="53">
        <v>176436</v>
      </c>
      <c r="K24">
        <v>10</v>
      </c>
      <c r="L24" s="60">
        <v>88218</v>
      </c>
      <c r="M24">
        <v>3</v>
      </c>
      <c r="N24" s="60">
        <v>26465.399999999998</v>
      </c>
      <c r="O24">
        <v>0</v>
      </c>
      <c r="P24" s="60">
        <v>0</v>
      </c>
      <c r="Q24">
        <v>3</v>
      </c>
      <c r="R24" s="60">
        <v>26465.399999999998</v>
      </c>
      <c r="S24">
        <v>3</v>
      </c>
      <c r="T24" s="60">
        <v>26465.399999999998</v>
      </c>
      <c r="U24">
        <v>3</v>
      </c>
      <c r="V24" s="60">
        <v>26465.399999999998</v>
      </c>
      <c r="W24">
        <v>3</v>
      </c>
      <c r="X24" s="60">
        <v>26465.399999999998</v>
      </c>
      <c r="Y24">
        <v>3</v>
      </c>
      <c r="Z24" s="60">
        <v>26465.399999999998</v>
      </c>
      <c r="AA24">
        <v>3</v>
      </c>
      <c r="AB24" s="60">
        <v>26465.399999999998</v>
      </c>
      <c r="AC24">
        <v>3</v>
      </c>
      <c r="AD24" s="60">
        <v>26465.399999999998</v>
      </c>
      <c r="AE24">
        <v>3</v>
      </c>
      <c r="AF24" s="60">
        <v>26465.399999999998</v>
      </c>
      <c r="AG24">
        <v>3</v>
      </c>
      <c r="AH24" s="60">
        <f t="shared" si="0"/>
        <v>26465.399999999998</v>
      </c>
      <c r="AI24">
        <v>3</v>
      </c>
      <c r="AJ24" s="60">
        <v>26465.399999999998</v>
      </c>
      <c r="AK24">
        <v>3</v>
      </c>
      <c r="AL24" s="60">
        <v>26465.399999999998</v>
      </c>
      <c r="AM24">
        <v>3</v>
      </c>
      <c r="AN24" s="60">
        <v>26465.399999999998</v>
      </c>
      <c r="AO24">
        <v>3</v>
      </c>
      <c r="AP24" s="60">
        <v>26465.399999999998</v>
      </c>
      <c r="AQ24">
        <v>3</v>
      </c>
      <c r="AR24" s="60">
        <v>26465.399999999998</v>
      </c>
      <c r="AS24">
        <v>3</v>
      </c>
      <c r="AT24" s="60">
        <v>26465.399999999998</v>
      </c>
      <c r="AU24">
        <v>3</v>
      </c>
      <c r="AV24" s="60">
        <v>26465.399999999998</v>
      </c>
      <c r="AW24">
        <v>3</v>
      </c>
      <c r="AX24" s="60">
        <v>26465.399999999998</v>
      </c>
      <c r="AY24">
        <v>3</v>
      </c>
      <c r="AZ24" s="60">
        <v>26465.399999999998</v>
      </c>
      <c r="BA24">
        <v>3</v>
      </c>
      <c r="BB24" s="60">
        <v>26465.399999999998</v>
      </c>
      <c r="BC24">
        <v>3</v>
      </c>
      <c r="BD24" s="60">
        <v>26465.399999999998</v>
      </c>
      <c r="BE24">
        <v>3</v>
      </c>
      <c r="BF24" s="60">
        <v>26465.399999999998</v>
      </c>
      <c r="BG24" s="60">
        <f t="shared" si="1"/>
        <v>846892.80000000028</v>
      </c>
    </row>
    <row r="25" spans="1:59" ht="15" customHeight="1" x14ac:dyDescent="0.25">
      <c r="A25" s="56">
        <v>29</v>
      </c>
      <c r="B25" s="56" t="s">
        <v>23</v>
      </c>
      <c r="C25" s="75" t="s">
        <v>98</v>
      </c>
      <c r="D25" s="56" t="s">
        <v>99</v>
      </c>
      <c r="E25" s="56" t="s">
        <v>99</v>
      </c>
      <c r="F25" s="57">
        <v>96</v>
      </c>
      <c r="G25" s="58" t="s">
        <v>61</v>
      </c>
      <c r="H25" s="59">
        <v>7719.08</v>
      </c>
      <c r="I25">
        <v>20</v>
      </c>
      <c r="J25" s="53">
        <v>154381.6</v>
      </c>
      <c r="K25">
        <v>10</v>
      </c>
      <c r="L25" s="60">
        <v>77190.8</v>
      </c>
      <c r="M25">
        <v>3</v>
      </c>
      <c r="N25" s="60">
        <v>23157.239999999998</v>
      </c>
      <c r="O25">
        <v>0</v>
      </c>
      <c r="P25" s="60">
        <v>0</v>
      </c>
      <c r="Q25">
        <v>3</v>
      </c>
      <c r="R25" s="60">
        <v>23157.239999999998</v>
      </c>
      <c r="S25">
        <v>3</v>
      </c>
      <c r="T25" s="60">
        <v>23157.239999999998</v>
      </c>
      <c r="U25">
        <v>3</v>
      </c>
      <c r="V25" s="60">
        <v>23157.239999999998</v>
      </c>
      <c r="W25">
        <v>3</v>
      </c>
      <c r="X25" s="60">
        <v>23157.239999999998</v>
      </c>
      <c r="Y25">
        <v>3</v>
      </c>
      <c r="Z25" s="60">
        <v>23157.239999999998</v>
      </c>
      <c r="AA25">
        <v>3</v>
      </c>
      <c r="AB25" s="60">
        <v>23157.239999999998</v>
      </c>
      <c r="AC25">
        <v>3</v>
      </c>
      <c r="AD25" s="60">
        <v>23157.239999999998</v>
      </c>
      <c r="AE25">
        <v>3</v>
      </c>
      <c r="AF25" s="60">
        <v>23157.239999999998</v>
      </c>
      <c r="AG25">
        <v>3</v>
      </c>
      <c r="AH25" s="60">
        <f t="shared" si="0"/>
        <v>23157.239999999998</v>
      </c>
      <c r="AI25">
        <v>3</v>
      </c>
      <c r="AJ25" s="60">
        <v>23157.239999999998</v>
      </c>
      <c r="AK25">
        <v>3</v>
      </c>
      <c r="AL25" s="60">
        <v>23157.239999999998</v>
      </c>
      <c r="AM25">
        <v>3</v>
      </c>
      <c r="AN25" s="60">
        <v>23157.239999999998</v>
      </c>
      <c r="AO25">
        <v>3</v>
      </c>
      <c r="AP25" s="60">
        <v>23157.239999999998</v>
      </c>
      <c r="AQ25">
        <v>3</v>
      </c>
      <c r="AR25" s="60">
        <v>23157.239999999998</v>
      </c>
      <c r="AS25">
        <v>3</v>
      </c>
      <c r="AT25" s="60">
        <v>23157.239999999998</v>
      </c>
      <c r="AU25">
        <v>3</v>
      </c>
      <c r="AV25" s="60">
        <v>23157.239999999998</v>
      </c>
      <c r="AW25">
        <v>3</v>
      </c>
      <c r="AX25" s="60">
        <v>23157.239999999998</v>
      </c>
      <c r="AY25">
        <v>3</v>
      </c>
      <c r="AZ25" s="60">
        <v>23157.239999999998</v>
      </c>
      <c r="BA25">
        <v>3</v>
      </c>
      <c r="BB25" s="60">
        <v>23157.239999999998</v>
      </c>
      <c r="BC25">
        <v>3</v>
      </c>
      <c r="BD25" s="60">
        <v>23157.239999999998</v>
      </c>
      <c r="BE25">
        <v>3</v>
      </c>
      <c r="BF25" s="60">
        <v>23157.239999999998</v>
      </c>
      <c r="BG25" s="60">
        <f t="shared" si="1"/>
        <v>741031.67999999982</v>
      </c>
    </row>
    <row r="26" spans="1:59" ht="15" customHeight="1" x14ac:dyDescent="0.25">
      <c r="A26" s="56">
        <v>30</v>
      </c>
      <c r="B26" s="56" t="s">
        <v>23</v>
      </c>
      <c r="C26" s="75" t="s">
        <v>93</v>
      </c>
      <c r="D26" s="56" t="s">
        <v>100</v>
      </c>
      <c r="E26" s="56" t="s">
        <v>100</v>
      </c>
      <c r="F26" s="57">
        <v>25</v>
      </c>
      <c r="G26" s="58" t="s">
        <v>61</v>
      </c>
      <c r="H26" s="59">
        <v>13232.7</v>
      </c>
      <c r="I26">
        <v>2</v>
      </c>
      <c r="J26" s="53">
        <v>26465.4</v>
      </c>
      <c r="K26">
        <v>1</v>
      </c>
      <c r="L26" s="60">
        <v>13232.7</v>
      </c>
      <c r="M26">
        <v>1</v>
      </c>
      <c r="N26" s="60">
        <v>13232.7</v>
      </c>
      <c r="O26">
        <v>0</v>
      </c>
      <c r="P26" s="60">
        <v>0</v>
      </c>
      <c r="Q26">
        <v>1</v>
      </c>
      <c r="R26" s="60">
        <v>13232.7</v>
      </c>
      <c r="S26">
        <v>1</v>
      </c>
      <c r="T26" s="60">
        <v>13232.7</v>
      </c>
      <c r="U26">
        <v>1</v>
      </c>
      <c r="V26" s="60">
        <v>13232.7</v>
      </c>
      <c r="W26">
        <v>1</v>
      </c>
      <c r="X26" s="60">
        <v>13232.7</v>
      </c>
      <c r="Y26">
        <v>1</v>
      </c>
      <c r="Z26" s="60">
        <v>13232.7</v>
      </c>
      <c r="AA26">
        <v>1</v>
      </c>
      <c r="AB26" s="60">
        <v>13232.7</v>
      </c>
      <c r="AC26">
        <v>1</v>
      </c>
      <c r="AD26" s="60">
        <v>13232.7</v>
      </c>
      <c r="AE26">
        <v>1</v>
      </c>
      <c r="AF26" s="60">
        <v>13232.7</v>
      </c>
      <c r="AG26">
        <v>1</v>
      </c>
      <c r="AH26" s="60">
        <f t="shared" si="0"/>
        <v>13232.7</v>
      </c>
      <c r="AI26">
        <v>1</v>
      </c>
      <c r="AJ26" s="60">
        <v>13232.7</v>
      </c>
      <c r="AK26">
        <v>1</v>
      </c>
      <c r="AL26" s="60">
        <v>13232.7</v>
      </c>
      <c r="AM26">
        <v>1</v>
      </c>
      <c r="AN26" s="60">
        <v>13232.7</v>
      </c>
      <c r="AO26">
        <v>1</v>
      </c>
      <c r="AP26" s="60">
        <v>13232.7</v>
      </c>
      <c r="AQ26">
        <v>1</v>
      </c>
      <c r="AR26" s="60">
        <v>13232.7</v>
      </c>
      <c r="AS26">
        <v>1</v>
      </c>
      <c r="AT26" s="60">
        <v>13232.7</v>
      </c>
      <c r="AU26">
        <v>1</v>
      </c>
      <c r="AV26" s="60">
        <v>13232.7</v>
      </c>
      <c r="AW26">
        <v>1</v>
      </c>
      <c r="AX26" s="60">
        <v>13232.7</v>
      </c>
      <c r="AY26">
        <v>1</v>
      </c>
      <c r="AZ26" s="60">
        <v>13232.7</v>
      </c>
      <c r="BA26">
        <v>1</v>
      </c>
      <c r="BB26" s="60">
        <v>13232.7</v>
      </c>
      <c r="BC26">
        <v>1</v>
      </c>
      <c r="BD26" s="60">
        <v>13232.7</v>
      </c>
      <c r="BE26">
        <v>1</v>
      </c>
      <c r="BF26" s="60">
        <v>13232.7</v>
      </c>
      <c r="BG26" s="60">
        <f t="shared" si="1"/>
        <v>330817.50000000017</v>
      </c>
    </row>
    <row r="27" spans="1:59" ht="15" customHeight="1" x14ac:dyDescent="0.25">
      <c r="A27" s="56">
        <v>31</v>
      </c>
      <c r="B27" s="56" t="s">
        <v>23</v>
      </c>
      <c r="C27" s="75" t="s">
        <v>101</v>
      </c>
      <c r="D27" s="56" t="s">
        <v>102</v>
      </c>
      <c r="E27" s="56" t="s">
        <v>102</v>
      </c>
      <c r="F27" s="57">
        <v>25</v>
      </c>
      <c r="G27" s="58" t="s">
        <v>61</v>
      </c>
      <c r="H27" s="59">
        <v>7719.08</v>
      </c>
      <c r="I27">
        <v>20</v>
      </c>
      <c r="J27" s="53">
        <v>154381.6</v>
      </c>
      <c r="K27">
        <v>5</v>
      </c>
      <c r="L27" s="60">
        <v>38595.4</v>
      </c>
      <c r="M27">
        <v>0</v>
      </c>
      <c r="N27" s="60">
        <v>0</v>
      </c>
      <c r="O27">
        <v>0</v>
      </c>
      <c r="P27" s="60">
        <v>0</v>
      </c>
      <c r="Q27">
        <v>0</v>
      </c>
      <c r="R27" s="60">
        <v>0</v>
      </c>
      <c r="S27">
        <v>0</v>
      </c>
      <c r="T27" s="60">
        <v>0</v>
      </c>
      <c r="U27">
        <v>0</v>
      </c>
      <c r="V27" s="60">
        <v>0</v>
      </c>
      <c r="W27">
        <v>0</v>
      </c>
      <c r="X27" s="60">
        <v>0</v>
      </c>
      <c r="Y27">
        <v>0</v>
      </c>
      <c r="Z27" s="60">
        <v>0</v>
      </c>
      <c r="AA27">
        <v>0</v>
      </c>
      <c r="AB27" s="60">
        <v>0</v>
      </c>
      <c r="AC27">
        <v>0</v>
      </c>
      <c r="AD27" s="60">
        <v>0</v>
      </c>
      <c r="AE27">
        <v>0</v>
      </c>
      <c r="AF27" s="60">
        <v>0</v>
      </c>
      <c r="AG27">
        <v>0</v>
      </c>
      <c r="AH27" s="60">
        <f t="shared" si="0"/>
        <v>0</v>
      </c>
      <c r="AI27">
        <v>0</v>
      </c>
      <c r="AJ27" s="60">
        <v>0</v>
      </c>
      <c r="AK27">
        <v>0</v>
      </c>
      <c r="AL27" s="60">
        <v>0</v>
      </c>
      <c r="AM27">
        <v>0</v>
      </c>
      <c r="AN27" s="60">
        <v>0</v>
      </c>
      <c r="AO27">
        <v>0</v>
      </c>
      <c r="AP27" s="60">
        <v>0</v>
      </c>
      <c r="AQ27">
        <v>0</v>
      </c>
      <c r="AR27" s="60">
        <v>0</v>
      </c>
      <c r="AS27">
        <v>0</v>
      </c>
      <c r="AT27" s="60">
        <v>0</v>
      </c>
      <c r="AU27">
        <v>0</v>
      </c>
      <c r="AV27" s="60">
        <v>0</v>
      </c>
      <c r="AW27">
        <v>0</v>
      </c>
      <c r="AX27" s="60">
        <v>0</v>
      </c>
      <c r="AY27">
        <v>0</v>
      </c>
      <c r="AZ27" s="60">
        <v>0</v>
      </c>
      <c r="BA27">
        <v>0</v>
      </c>
      <c r="BB27" s="60">
        <v>0</v>
      </c>
      <c r="BC27">
        <v>0</v>
      </c>
      <c r="BD27" s="60">
        <v>0</v>
      </c>
      <c r="BE27">
        <v>0</v>
      </c>
      <c r="BF27" s="60">
        <v>0</v>
      </c>
      <c r="BG27" s="60">
        <f t="shared" si="1"/>
        <v>192977</v>
      </c>
    </row>
    <row r="28" spans="1:59" ht="15" customHeight="1" x14ac:dyDescent="0.25">
      <c r="A28" s="56">
        <v>32</v>
      </c>
      <c r="B28" s="56" t="s">
        <v>23</v>
      </c>
      <c r="C28" s="75" t="s">
        <v>93</v>
      </c>
      <c r="D28" s="56" t="s">
        <v>103</v>
      </c>
      <c r="E28" s="56" t="s">
        <v>103</v>
      </c>
      <c r="F28" s="57">
        <v>6</v>
      </c>
      <c r="G28" s="58" t="s">
        <v>61</v>
      </c>
      <c r="H28" s="59">
        <v>9924.5300000000007</v>
      </c>
      <c r="I28">
        <v>4</v>
      </c>
      <c r="J28" s="53">
        <v>39698.120000000003</v>
      </c>
      <c r="K28">
        <v>2</v>
      </c>
      <c r="L28" s="60">
        <v>19849.060000000001</v>
      </c>
      <c r="M28">
        <v>0</v>
      </c>
      <c r="N28" s="60">
        <v>0</v>
      </c>
      <c r="O28">
        <v>0</v>
      </c>
      <c r="P28" s="60">
        <v>0</v>
      </c>
      <c r="Q28">
        <v>0</v>
      </c>
      <c r="R28" s="60">
        <v>0</v>
      </c>
      <c r="S28">
        <v>0</v>
      </c>
      <c r="T28" s="60">
        <v>0</v>
      </c>
      <c r="U28">
        <v>0</v>
      </c>
      <c r="V28" s="60">
        <v>0</v>
      </c>
      <c r="W28">
        <v>0</v>
      </c>
      <c r="X28" s="60">
        <v>0</v>
      </c>
      <c r="Y28">
        <v>0</v>
      </c>
      <c r="Z28" s="60">
        <v>0</v>
      </c>
      <c r="AA28">
        <v>0</v>
      </c>
      <c r="AB28" s="60">
        <v>0</v>
      </c>
      <c r="AC28">
        <v>0</v>
      </c>
      <c r="AD28" s="60">
        <v>0</v>
      </c>
      <c r="AE28">
        <v>0</v>
      </c>
      <c r="AF28" s="60">
        <v>0</v>
      </c>
      <c r="AG28">
        <v>0</v>
      </c>
      <c r="AH28" s="60">
        <f t="shared" si="0"/>
        <v>0</v>
      </c>
      <c r="AI28">
        <v>0</v>
      </c>
      <c r="AJ28" s="60">
        <v>0</v>
      </c>
      <c r="AK28">
        <v>0</v>
      </c>
      <c r="AL28" s="60">
        <v>0</v>
      </c>
      <c r="AM28">
        <v>0</v>
      </c>
      <c r="AN28" s="60">
        <v>0</v>
      </c>
      <c r="AO28">
        <v>0</v>
      </c>
      <c r="AP28" s="60">
        <v>0</v>
      </c>
      <c r="AQ28">
        <v>0</v>
      </c>
      <c r="AR28" s="60">
        <v>0</v>
      </c>
      <c r="AS28">
        <v>0</v>
      </c>
      <c r="AT28" s="60">
        <v>0</v>
      </c>
      <c r="AU28">
        <v>0</v>
      </c>
      <c r="AV28" s="60">
        <v>0</v>
      </c>
      <c r="AW28">
        <v>0</v>
      </c>
      <c r="AX28" s="60">
        <v>0</v>
      </c>
      <c r="AY28">
        <v>0</v>
      </c>
      <c r="AZ28" s="60">
        <v>0</v>
      </c>
      <c r="BA28">
        <v>0</v>
      </c>
      <c r="BB28" s="60">
        <v>0</v>
      </c>
      <c r="BC28">
        <v>0</v>
      </c>
      <c r="BD28" s="60">
        <v>0</v>
      </c>
      <c r="BE28">
        <v>0</v>
      </c>
      <c r="BF28" s="60">
        <v>0</v>
      </c>
      <c r="BG28" s="60">
        <f t="shared" si="1"/>
        <v>59547.180000000008</v>
      </c>
    </row>
    <row r="29" spans="1:59" ht="15" customHeight="1" x14ac:dyDescent="0.25">
      <c r="A29" s="56">
        <v>33</v>
      </c>
      <c r="B29" s="56" t="s">
        <v>23</v>
      </c>
      <c r="C29" s="75" t="s">
        <v>104</v>
      </c>
      <c r="D29" s="56" t="s">
        <v>105</v>
      </c>
      <c r="E29" s="56" t="s">
        <v>105</v>
      </c>
      <c r="F29" s="57">
        <v>25</v>
      </c>
      <c r="G29" s="58" t="s">
        <v>61</v>
      </c>
      <c r="H29" s="59">
        <v>7719.08</v>
      </c>
      <c r="I29">
        <v>2</v>
      </c>
      <c r="J29" s="53">
        <v>15438.16</v>
      </c>
      <c r="K29">
        <v>1</v>
      </c>
      <c r="L29" s="60">
        <v>7719.08</v>
      </c>
      <c r="M29">
        <v>1</v>
      </c>
      <c r="N29" s="60">
        <v>7719.08</v>
      </c>
      <c r="O29">
        <v>0</v>
      </c>
      <c r="P29" s="60">
        <v>0</v>
      </c>
      <c r="Q29">
        <v>1</v>
      </c>
      <c r="R29" s="60">
        <v>7719.08</v>
      </c>
      <c r="S29">
        <v>1</v>
      </c>
      <c r="T29" s="60">
        <v>7719.08</v>
      </c>
      <c r="U29">
        <v>1</v>
      </c>
      <c r="V29" s="60">
        <v>7719.08</v>
      </c>
      <c r="W29">
        <v>1</v>
      </c>
      <c r="X29" s="60">
        <v>7719.08</v>
      </c>
      <c r="Y29">
        <v>1</v>
      </c>
      <c r="Z29" s="60">
        <v>7719.08</v>
      </c>
      <c r="AA29">
        <v>1</v>
      </c>
      <c r="AB29" s="60">
        <v>7719.08</v>
      </c>
      <c r="AC29">
        <v>1</v>
      </c>
      <c r="AD29" s="60">
        <v>7719.08</v>
      </c>
      <c r="AE29">
        <v>1</v>
      </c>
      <c r="AF29" s="60">
        <v>7719.08</v>
      </c>
      <c r="AG29">
        <v>1</v>
      </c>
      <c r="AH29" s="60">
        <f t="shared" si="0"/>
        <v>7719.08</v>
      </c>
      <c r="AI29">
        <v>1</v>
      </c>
      <c r="AJ29" s="60">
        <v>7719.08</v>
      </c>
      <c r="AK29">
        <v>1</v>
      </c>
      <c r="AL29" s="60">
        <v>7719.08</v>
      </c>
      <c r="AM29">
        <v>1</v>
      </c>
      <c r="AN29" s="60">
        <v>7719.08</v>
      </c>
      <c r="AO29">
        <v>1</v>
      </c>
      <c r="AP29" s="60">
        <v>7719.08</v>
      </c>
      <c r="AQ29">
        <v>1</v>
      </c>
      <c r="AR29" s="60">
        <v>7719.08</v>
      </c>
      <c r="AS29">
        <v>1</v>
      </c>
      <c r="AT29" s="60">
        <v>7719.08</v>
      </c>
      <c r="AU29">
        <v>1</v>
      </c>
      <c r="AV29" s="60">
        <v>7719.08</v>
      </c>
      <c r="AW29">
        <v>1</v>
      </c>
      <c r="AX29" s="60">
        <v>7719.08</v>
      </c>
      <c r="AY29">
        <v>1</v>
      </c>
      <c r="AZ29" s="60">
        <v>7719.08</v>
      </c>
      <c r="BA29">
        <v>1</v>
      </c>
      <c r="BB29" s="60">
        <v>7719.08</v>
      </c>
      <c r="BC29">
        <v>1</v>
      </c>
      <c r="BD29" s="60">
        <v>7719.08</v>
      </c>
      <c r="BE29">
        <v>1</v>
      </c>
      <c r="BF29" s="60">
        <v>7719.08</v>
      </c>
      <c r="BG29" s="60">
        <f t="shared" si="1"/>
        <v>192976.99999999994</v>
      </c>
    </row>
    <row r="30" spans="1:59" ht="15" customHeight="1" x14ac:dyDescent="0.25">
      <c r="A30" s="56">
        <v>34</v>
      </c>
      <c r="B30" s="56" t="s">
        <v>23</v>
      </c>
      <c r="C30" s="75" t="s">
        <v>101</v>
      </c>
      <c r="D30" s="56" t="s">
        <v>106</v>
      </c>
      <c r="E30" s="56" t="s">
        <v>106</v>
      </c>
      <c r="F30" s="57">
        <v>25</v>
      </c>
      <c r="G30" s="58" t="s">
        <v>61</v>
      </c>
      <c r="H30" s="59">
        <v>74985.320000000007</v>
      </c>
      <c r="I30">
        <v>2</v>
      </c>
      <c r="J30" s="53">
        <v>149970.64000000001</v>
      </c>
      <c r="K30">
        <v>1</v>
      </c>
      <c r="L30" s="60">
        <v>74985.320000000007</v>
      </c>
      <c r="M30">
        <v>1</v>
      </c>
      <c r="N30" s="60">
        <v>74985.320000000007</v>
      </c>
      <c r="O30">
        <v>0</v>
      </c>
      <c r="P30" s="60">
        <v>0</v>
      </c>
      <c r="Q30">
        <v>1</v>
      </c>
      <c r="R30" s="60">
        <v>74985.320000000007</v>
      </c>
      <c r="S30">
        <v>1</v>
      </c>
      <c r="T30" s="60">
        <v>74985.320000000007</v>
      </c>
      <c r="U30">
        <v>1</v>
      </c>
      <c r="V30" s="60">
        <v>74985.320000000007</v>
      </c>
      <c r="W30">
        <v>1</v>
      </c>
      <c r="X30" s="60">
        <v>74985.320000000007</v>
      </c>
      <c r="Y30">
        <v>1</v>
      </c>
      <c r="Z30" s="60">
        <v>74985.320000000007</v>
      </c>
      <c r="AA30">
        <v>1</v>
      </c>
      <c r="AB30" s="60">
        <v>74985.320000000007</v>
      </c>
      <c r="AC30">
        <v>1</v>
      </c>
      <c r="AD30" s="60">
        <v>74985.320000000007</v>
      </c>
      <c r="AE30">
        <v>1</v>
      </c>
      <c r="AF30" s="60">
        <v>74985.320000000007</v>
      </c>
      <c r="AG30">
        <v>1</v>
      </c>
      <c r="AH30" s="60">
        <f t="shared" si="0"/>
        <v>74985.320000000007</v>
      </c>
      <c r="AI30">
        <v>1</v>
      </c>
      <c r="AJ30" s="60">
        <v>74985.320000000007</v>
      </c>
      <c r="AK30">
        <v>1</v>
      </c>
      <c r="AL30" s="60">
        <v>74985.320000000007</v>
      </c>
      <c r="AM30">
        <v>1</v>
      </c>
      <c r="AN30" s="60">
        <v>74985.320000000007</v>
      </c>
      <c r="AO30">
        <v>1</v>
      </c>
      <c r="AP30" s="60">
        <v>74985.320000000007</v>
      </c>
      <c r="AQ30">
        <v>1</v>
      </c>
      <c r="AR30" s="60">
        <v>74985.320000000007</v>
      </c>
      <c r="AS30">
        <v>1</v>
      </c>
      <c r="AT30" s="60">
        <v>74985.320000000007</v>
      </c>
      <c r="AU30">
        <v>1</v>
      </c>
      <c r="AV30" s="60">
        <v>74985.320000000007</v>
      </c>
      <c r="AW30">
        <v>1</v>
      </c>
      <c r="AX30" s="60">
        <v>74985.320000000007</v>
      </c>
      <c r="AY30">
        <v>1</v>
      </c>
      <c r="AZ30" s="60">
        <v>74985.320000000007</v>
      </c>
      <c r="BA30">
        <v>1</v>
      </c>
      <c r="BB30" s="60">
        <v>74985.320000000007</v>
      </c>
      <c r="BC30">
        <v>1</v>
      </c>
      <c r="BD30" s="60">
        <v>74985.320000000007</v>
      </c>
      <c r="BE30">
        <v>1</v>
      </c>
      <c r="BF30" s="60">
        <v>74985.320000000007</v>
      </c>
      <c r="BG30" s="60">
        <f t="shared" si="1"/>
        <v>1874633.0000000009</v>
      </c>
    </row>
    <row r="31" spans="1:59" ht="15" customHeight="1" x14ac:dyDescent="0.25">
      <c r="A31" s="56">
        <v>35</v>
      </c>
      <c r="B31" s="56" t="s">
        <v>23</v>
      </c>
      <c r="C31" s="75" t="s">
        <v>101</v>
      </c>
      <c r="D31" s="56" t="s">
        <v>107</v>
      </c>
      <c r="E31" s="56" t="s">
        <v>107</v>
      </c>
      <c r="F31" s="57">
        <v>25</v>
      </c>
      <c r="G31" s="58" t="s">
        <v>61</v>
      </c>
      <c r="H31" s="59">
        <v>7719.08</v>
      </c>
      <c r="I31">
        <v>2</v>
      </c>
      <c r="J31" s="53">
        <v>15438.16</v>
      </c>
      <c r="K31">
        <v>1</v>
      </c>
      <c r="L31" s="60">
        <v>7719.08</v>
      </c>
      <c r="M31">
        <v>1</v>
      </c>
      <c r="N31" s="60">
        <v>7719.08</v>
      </c>
      <c r="O31">
        <v>0</v>
      </c>
      <c r="P31" s="60">
        <v>0</v>
      </c>
      <c r="Q31">
        <v>1</v>
      </c>
      <c r="R31" s="60">
        <v>7719.08</v>
      </c>
      <c r="S31">
        <v>1</v>
      </c>
      <c r="T31" s="60">
        <v>7719.08</v>
      </c>
      <c r="U31">
        <v>1</v>
      </c>
      <c r="V31" s="60">
        <v>7719.08</v>
      </c>
      <c r="W31">
        <v>1</v>
      </c>
      <c r="X31" s="60">
        <v>7719.08</v>
      </c>
      <c r="Y31">
        <v>1</v>
      </c>
      <c r="Z31" s="60">
        <v>7719.08</v>
      </c>
      <c r="AA31">
        <v>1</v>
      </c>
      <c r="AB31" s="60">
        <v>7719.08</v>
      </c>
      <c r="AC31">
        <v>1</v>
      </c>
      <c r="AD31" s="60">
        <v>7719.08</v>
      </c>
      <c r="AE31">
        <v>1</v>
      </c>
      <c r="AF31" s="60">
        <v>7719.08</v>
      </c>
      <c r="AG31">
        <v>1</v>
      </c>
      <c r="AH31" s="60">
        <f t="shared" si="0"/>
        <v>7719.08</v>
      </c>
      <c r="AI31">
        <v>1</v>
      </c>
      <c r="AJ31" s="60">
        <v>7719.08</v>
      </c>
      <c r="AK31">
        <v>1</v>
      </c>
      <c r="AL31" s="60">
        <v>7719.08</v>
      </c>
      <c r="AM31">
        <v>1</v>
      </c>
      <c r="AN31" s="60">
        <v>7719.08</v>
      </c>
      <c r="AO31">
        <v>1</v>
      </c>
      <c r="AP31" s="60">
        <v>7719.08</v>
      </c>
      <c r="AQ31">
        <v>1</v>
      </c>
      <c r="AR31" s="60">
        <v>7719.08</v>
      </c>
      <c r="AS31">
        <v>1</v>
      </c>
      <c r="AT31" s="60">
        <v>7719.08</v>
      </c>
      <c r="AU31">
        <v>1</v>
      </c>
      <c r="AV31" s="60">
        <v>7719.08</v>
      </c>
      <c r="AW31">
        <v>1</v>
      </c>
      <c r="AX31" s="60">
        <v>7719.08</v>
      </c>
      <c r="AY31">
        <v>1</v>
      </c>
      <c r="AZ31" s="60">
        <v>7719.08</v>
      </c>
      <c r="BA31">
        <v>1</v>
      </c>
      <c r="BB31" s="60">
        <v>7719.08</v>
      </c>
      <c r="BC31">
        <v>1</v>
      </c>
      <c r="BD31" s="60">
        <v>7719.08</v>
      </c>
      <c r="BE31">
        <v>1</v>
      </c>
      <c r="BF31" s="60">
        <v>7719.08</v>
      </c>
      <c r="BG31" s="60">
        <f t="shared" si="1"/>
        <v>192976.99999999994</v>
      </c>
    </row>
    <row r="32" spans="1:59" ht="15" customHeight="1" x14ac:dyDescent="0.25">
      <c r="A32" s="56">
        <v>36</v>
      </c>
      <c r="B32" s="56" t="s">
        <v>23</v>
      </c>
      <c r="C32" s="75" t="s">
        <v>101</v>
      </c>
      <c r="D32" s="56" t="s">
        <v>108</v>
      </c>
      <c r="E32" s="56" t="s">
        <v>108</v>
      </c>
      <c r="F32" s="57">
        <v>96</v>
      </c>
      <c r="G32" s="58" t="s">
        <v>61</v>
      </c>
      <c r="H32" s="59">
        <v>16540.88</v>
      </c>
      <c r="I32">
        <v>20</v>
      </c>
      <c r="J32" s="53">
        <v>330817.60000000003</v>
      </c>
      <c r="K32">
        <v>10</v>
      </c>
      <c r="L32" s="60">
        <v>165408.80000000002</v>
      </c>
      <c r="M32">
        <v>3</v>
      </c>
      <c r="N32" s="60">
        <v>49622.64</v>
      </c>
      <c r="O32">
        <v>0</v>
      </c>
      <c r="P32" s="60">
        <v>0</v>
      </c>
      <c r="Q32">
        <v>3</v>
      </c>
      <c r="R32" s="60">
        <v>49622.64</v>
      </c>
      <c r="S32">
        <v>3</v>
      </c>
      <c r="T32" s="60">
        <v>49622.64</v>
      </c>
      <c r="U32">
        <v>3</v>
      </c>
      <c r="V32" s="60">
        <v>49622.64</v>
      </c>
      <c r="W32">
        <v>3</v>
      </c>
      <c r="X32" s="60">
        <v>49622.64</v>
      </c>
      <c r="Y32">
        <v>3</v>
      </c>
      <c r="Z32" s="60">
        <v>49622.64</v>
      </c>
      <c r="AA32">
        <v>3</v>
      </c>
      <c r="AB32" s="60">
        <v>49622.64</v>
      </c>
      <c r="AC32">
        <v>3</v>
      </c>
      <c r="AD32" s="60">
        <v>49622.64</v>
      </c>
      <c r="AE32">
        <v>3</v>
      </c>
      <c r="AF32" s="60">
        <v>49622.64</v>
      </c>
      <c r="AG32">
        <v>3</v>
      </c>
      <c r="AH32" s="60">
        <f t="shared" si="0"/>
        <v>49622.64</v>
      </c>
      <c r="AI32">
        <v>3</v>
      </c>
      <c r="AJ32" s="60">
        <v>49622.64</v>
      </c>
      <c r="AK32">
        <v>3</v>
      </c>
      <c r="AL32" s="60">
        <v>49622.64</v>
      </c>
      <c r="AM32">
        <v>3</v>
      </c>
      <c r="AN32" s="60">
        <v>49622.64</v>
      </c>
      <c r="AO32">
        <v>3</v>
      </c>
      <c r="AP32" s="60">
        <v>49622.64</v>
      </c>
      <c r="AQ32">
        <v>3</v>
      </c>
      <c r="AR32" s="60">
        <v>49622.64</v>
      </c>
      <c r="AS32">
        <v>3</v>
      </c>
      <c r="AT32" s="60">
        <v>49622.64</v>
      </c>
      <c r="AU32">
        <v>3</v>
      </c>
      <c r="AV32" s="60">
        <v>49622.64</v>
      </c>
      <c r="AW32">
        <v>3</v>
      </c>
      <c r="AX32" s="60">
        <v>49622.64</v>
      </c>
      <c r="AY32">
        <v>3</v>
      </c>
      <c r="AZ32" s="60">
        <v>49622.64</v>
      </c>
      <c r="BA32">
        <v>3</v>
      </c>
      <c r="BB32" s="60">
        <v>49622.64</v>
      </c>
      <c r="BC32">
        <v>3</v>
      </c>
      <c r="BD32" s="60">
        <v>49622.64</v>
      </c>
      <c r="BE32">
        <v>3</v>
      </c>
      <c r="BF32" s="60">
        <v>49622.64</v>
      </c>
      <c r="BG32" s="60">
        <f t="shared" si="1"/>
        <v>1587924.4800000002</v>
      </c>
    </row>
    <row r="33" spans="1:59" ht="15" customHeight="1" x14ac:dyDescent="0.25">
      <c r="A33" s="56">
        <v>37</v>
      </c>
      <c r="B33" s="56" t="s">
        <v>23</v>
      </c>
      <c r="C33" s="75" t="s">
        <v>109</v>
      </c>
      <c r="D33" s="56" t="s">
        <v>110</v>
      </c>
      <c r="E33" s="56" t="s">
        <v>110</v>
      </c>
      <c r="F33" s="57">
        <v>96</v>
      </c>
      <c r="G33" s="58" t="s">
        <v>61</v>
      </c>
      <c r="H33" s="59">
        <v>7719.08</v>
      </c>
      <c r="I33">
        <v>20</v>
      </c>
      <c r="J33" s="53">
        <v>154381.6</v>
      </c>
      <c r="K33">
        <v>10</v>
      </c>
      <c r="L33" s="60">
        <v>77190.8</v>
      </c>
      <c r="M33">
        <v>3</v>
      </c>
      <c r="N33" s="60">
        <v>23157.239999999998</v>
      </c>
      <c r="O33">
        <v>0</v>
      </c>
      <c r="P33" s="60">
        <v>0</v>
      </c>
      <c r="Q33">
        <v>3</v>
      </c>
      <c r="R33" s="60">
        <v>23157.239999999998</v>
      </c>
      <c r="S33">
        <v>3</v>
      </c>
      <c r="T33" s="60">
        <v>23157.239999999998</v>
      </c>
      <c r="U33">
        <v>3</v>
      </c>
      <c r="V33" s="60">
        <v>23157.239999999998</v>
      </c>
      <c r="W33">
        <v>3</v>
      </c>
      <c r="X33" s="60">
        <v>23157.239999999998</v>
      </c>
      <c r="Y33">
        <v>3</v>
      </c>
      <c r="Z33" s="60">
        <v>23157.239999999998</v>
      </c>
      <c r="AA33">
        <v>3</v>
      </c>
      <c r="AB33" s="60">
        <v>23157.239999999998</v>
      </c>
      <c r="AC33">
        <v>3</v>
      </c>
      <c r="AD33" s="60">
        <v>23157.239999999998</v>
      </c>
      <c r="AE33">
        <v>3</v>
      </c>
      <c r="AF33" s="60">
        <v>23157.239999999998</v>
      </c>
      <c r="AG33">
        <v>3</v>
      </c>
      <c r="AH33" s="60">
        <f t="shared" si="0"/>
        <v>23157.239999999998</v>
      </c>
      <c r="AI33">
        <v>3</v>
      </c>
      <c r="AJ33" s="60">
        <v>23157.239999999998</v>
      </c>
      <c r="AK33">
        <v>3</v>
      </c>
      <c r="AL33" s="60">
        <v>23157.239999999998</v>
      </c>
      <c r="AM33">
        <v>3</v>
      </c>
      <c r="AN33" s="60">
        <v>23157.239999999998</v>
      </c>
      <c r="AO33">
        <v>3</v>
      </c>
      <c r="AP33" s="60">
        <v>23157.239999999998</v>
      </c>
      <c r="AQ33">
        <v>3</v>
      </c>
      <c r="AR33" s="60">
        <v>23157.239999999998</v>
      </c>
      <c r="AS33">
        <v>3</v>
      </c>
      <c r="AT33" s="60">
        <v>23157.239999999998</v>
      </c>
      <c r="AU33">
        <v>3</v>
      </c>
      <c r="AV33" s="60">
        <v>23157.239999999998</v>
      </c>
      <c r="AW33">
        <v>3</v>
      </c>
      <c r="AX33" s="60">
        <v>23157.239999999998</v>
      </c>
      <c r="AY33">
        <v>3</v>
      </c>
      <c r="AZ33" s="60">
        <v>23157.239999999998</v>
      </c>
      <c r="BA33">
        <v>3</v>
      </c>
      <c r="BB33" s="60">
        <v>23157.239999999998</v>
      </c>
      <c r="BC33">
        <v>3</v>
      </c>
      <c r="BD33" s="60">
        <v>23157.239999999998</v>
      </c>
      <c r="BE33">
        <v>3</v>
      </c>
      <c r="BF33" s="60">
        <v>23157.239999999998</v>
      </c>
      <c r="BG33" s="60">
        <f t="shared" si="1"/>
        <v>741031.67999999982</v>
      </c>
    </row>
    <row r="34" spans="1:59" ht="15" customHeight="1" x14ac:dyDescent="0.25">
      <c r="A34" s="56">
        <v>38</v>
      </c>
      <c r="B34" s="56" t="s">
        <v>23</v>
      </c>
      <c r="C34" s="75" t="s">
        <v>111</v>
      </c>
      <c r="D34" s="56" t="s">
        <v>112</v>
      </c>
      <c r="E34" s="56" t="s">
        <v>112</v>
      </c>
      <c r="F34" s="57">
        <v>25</v>
      </c>
      <c r="G34" s="58" t="s">
        <v>61</v>
      </c>
      <c r="H34" s="59">
        <v>22330.19</v>
      </c>
      <c r="I34">
        <v>2</v>
      </c>
      <c r="J34" s="53">
        <v>44660.38</v>
      </c>
      <c r="K34">
        <v>1</v>
      </c>
      <c r="L34" s="60">
        <v>22330.19</v>
      </c>
      <c r="M34">
        <v>1</v>
      </c>
      <c r="N34" s="60">
        <v>22330.19</v>
      </c>
      <c r="O34">
        <v>0</v>
      </c>
      <c r="P34" s="60">
        <v>0</v>
      </c>
      <c r="Q34">
        <v>1</v>
      </c>
      <c r="R34" s="60">
        <v>22330.19</v>
      </c>
      <c r="S34">
        <v>1</v>
      </c>
      <c r="T34" s="60">
        <v>22330.19</v>
      </c>
      <c r="U34">
        <v>1</v>
      </c>
      <c r="V34" s="60">
        <v>22330.19</v>
      </c>
      <c r="W34">
        <v>1</v>
      </c>
      <c r="X34" s="60">
        <v>22330.19</v>
      </c>
      <c r="Y34">
        <v>1</v>
      </c>
      <c r="Z34" s="60">
        <v>22330.19</v>
      </c>
      <c r="AA34">
        <v>1</v>
      </c>
      <c r="AB34" s="60">
        <v>22330.19</v>
      </c>
      <c r="AC34">
        <v>1</v>
      </c>
      <c r="AD34" s="60">
        <v>22330.19</v>
      </c>
      <c r="AE34">
        <v>1</v>
      </c>
      <c r="AF34" s="60">
        <v>22330.19</v>
      </c>
      <c r="AG34">
        <v>1</v>
      </c>
      <c r="AH34" s="60">
        <f t="shared" si="0"/>
        <v>22330.19</v>
      </c>
      <c r="AI34">
        <v>1</v>
      </c>
      <c r="AJ34" s="60">
        <v>22330.19</v>
      </c>
      <c r="AK34">
        <v>1</v>
      </c>
      <c r="AL34" s="60">
        <v>22330.19</v>
      </c>
      <c r="AM34">
        <v>1</v>
      </c>
      <c r="AN34" s="60">
        <v>22330.19</v>
      </c>
      <c r="AO34">
        <v>1</v>
      </c>
      <c r="AP34" s="60">
        <v>22330.19</v>
      </c>
      <c r="AQ34">
        <v>1</v>
      </c>
      <c r="AR34" s="60">
        <v>22330.19</v>
      </c>
      <c r="AS34">
        <v>1</v>
      </c>
      <c r="AT34" s="60">
        <v>22330.19</v>
      </c>
      <c r="AU34">
        <v>1</v>
      </c>
      <c r="AV34" s="60">
        <v>22330.19</v>
      </c>
      <c r="AW34">
        <v>1</v>
      </c>
      <c r="AX34" s="60">
        <v>22330.19</v>
      </c>
      <c r="AY34">
        <v>1</v>
      </c>
      <c r="AZ34" s="60">
        <v>22330.19</v>
      </c>
      <c r="BA34">
        <v>1</v>
      </c>
      <c r="BB34" s="60">
        <v>22330.19</v>
      </c>
      <c r="BC34">
        <v>1</v>
      </c>
      <c r="BD34" s="60">
        <v>22330.19</v>
      </c>
      <c r="BE34">
        <v>1</v>
      </c>
      <c r="BF34" s="60">
        <v>22330.19</v>
      </c>
      <c r="BG34" s="60">
        <f t="shared" si="1"/>
        <v>558254.75</v>
      </c>
    </row>
    <row r="35" spans="1:59" ht="15" customHeight="1" x14ac:dyDescent="0.25">
      <c r="A35" s="56">
        <v>39</v>
      </c>
      <c r="B35" s="56" t="s">
        <v>23</v>
      </c>
      <c r="C35" s="75" t="s">
        <v>93</v>
      </c>
      <c r="D35" s="56" t="s">
        <v>113</v>
      </c>
      <c r="E35" s="56" t="s">
        <v>113</v>
      </c>
      <c r="F35" s="57">
        <v>4</v>
      </c>
      <c r="G35" s="58" t="s">
        <v>61</v>
      </c>
      <c r="H35" s="59">
        <v>5513.63</v>
      </c>
      <c r="I35">
        <v>4</v>
      </c>
      <c r="J35" s="53">
        <v>22054.52</v>
      </c>
      <c r="K35">
        <v>0</v>
      </c>
      <c r="L35" s="60">
        <v>0</v>
      </c>
      <c r="M35">
        <v>0</v>
      </c>
      <c r="N35" s="60">
        <v>0</v>
      </c>
      <c r="O35">
        <v>0</v>
      </c>
      <c r="P35" s="60">
        <v>0</v>
      </c>
      <c r="Q35">
        <v>0</v>
      </c>
      <c r="R35" s="60">
        <v>0</v>
      </c>
      <c r="S35">
        <v>0</v>
      </c>
      <c r="T35" s="60">
        <v>0</v>
      </c>
      <c r="U35">
        <v>0</v>
      </c>
      <c r="V35" s="60">
        <v>0</v>
      </c>
      <c r="W35">
        <v>0</v>
      </c>
      <c r="X35" s="60">
        <v>0</v>
      </c>
      <c r="Y35">
        <v>0</v>
      </c>
      <c r="Z35" s="60">
        <v>0</v>
      </c>
      <c r="AA35">
        <v>0</v>
      </c>
      <c r="AB35" s="60">
        <v>0</v>
      </c>
      <c r="AC35">
        <v>0</v>
      </c>
      <c r="AD35" s="60">
        <v>0</v>
      </c>
      <c r="AE35">
        <v>0</v>
      </c>
      <c r="AF35" s="60">
        <v>0</v>
      </c>
      <c r="AG35">
        <v>0</v>
      </c>
      <c r="AH35" s="60">
        <f t="shared" si="0"/>
        <v>0</v>
      </c>
      <c r="AI35">
        <v>0</v>
      </c>
      <c r="AJ35" s="60">
        <v>0</v>
      </c>
      <c r="AK35">
        <v>0</v>
      </c>
      <c r="AL35" s="60">
        <v>0</v>
      </c>
      <c r="AM35">
        <v>0</v>
      </c>
      <c r="AN35" s="60">
        <v>0</v>
      </c>
      <c r="AO35">
        <v>0</v>
      </c>
      <c r="AP35" s="60">
        <v>0</v>
      </c>
      <c r="AQ35">
        <v>0</v>
      </c>
      <c r="AR35" s="60">
        <v>0</v>
      </c>
      <c r="AS35">
        <v>0</v>
      </c>
      <c r="AT35" s="60">
        <v>0</v>
      </c>
      <c r="AU35">
        <v>0</v>
      </c>
      <c r="AV35" s="60">
        <v>0</v>
      </c>
      <c r="AW35">
        <v>0</v>
      </c>
      <c r="AX35" s="60">
        <v>0</v>
      </c>
      <c r="AY35">
        <v>0</v>
      </c>
      <c r="AZ35" s="60">
        <v>0</v>
      </c>
      <c r="BA35">
        <v>0</v>
      </c>
      <c r="BB35" s="60">
        <v>0</v>
      </c>
      <c r="BC35">
        <v>0</v>
      </c>
      <c r="BD35" s="60">
        <v>0</v>
      </c>
      <c r="BE35">
        <v>0</v>
      </c>
      <c r="BF35" s="60">
        <v>0</v>
      </c>
      <c r="BG35" s="60">
        <f t="shared" si="1"/>
        <v>22054.52</v>
      </c>
    </row>
    <row r="36" spans="1:59" ht="15" customHeight="1" x14ac:dyDescent="0.25">
      <c r="A36" s="56">
        <v>40</v>
      </c>
      <c r="B36" s="56" t="s">
        <v>23</v>
      </c>
      <c r="C36" s="75" t="s">
        <v>114</v>
      </c>
      <c r="D36" s="56" t="s">
        <v>115</v>
      </c>
      <c r="E36" s="56" t="s">
        <v>115</v>
      </c>
      <c r="F36" s="57">
        <v>25</v>
      </c>
      <c r="G36" s="58" t="s">
        <v>61</v>
      </c>
      <c r="H36" s="59">
        <v>7719.08</v>
      </c>
      <c r="I36">
        <v>2</v>
      </c>
      <c r="J36" s="53">
        <v>15438.16</v>
      </c>
      <c r="K36">
        <v>1</v>
      </c>
      <c r="L36" s="60">
        <v>7719.08</v>
      </c>
      <c r="M36">
        <v>1</v>
      </c>
      <c r="N36" s="60">
        <v>7719.08</v>
      </c>
      <c r="O36">
        <v>0</v>
      </c>
      <c r="P36" s="60">
        <v>0</v>
      </c>
      <c r="Q36">
        <v>1</v>
      </c>
      <c r="R36" s="60">
        <v>7719.08</v>
      </c>
      <c r="S36">
        <v>1</v>
      </c>
      <c r="T36" s="60">
        <v>7719.08</v>
      </c>
      <c r="U36">
        <v>1</v>
      </c>
      <c r="V36" s="60">
        <v>7719.08</v>
      </c>
      <c r="W36">
        <v>1</v>
      </c>
      <c r="X36" s="60">
        <v>7719.08</v>
      </c>
      <c r="Y36">
        <v>1</v>
      </c>
      <c r="Z36" s="60">
        <v>7719.08</v>
      </c>
      <c r="AA36">
        <v>1</v>
      </c>
      <c r="AB36" s="60">
        <v>7719.08</v>
      </c>
      <c r="AC36">
        <v>1</v>
      </c>
      <c r="AD36" s="60">
        <v>7719.08</v>
      </c>
      <c r="AE36">
        <v>1</v>
      </c>
      <c r="AF36" s="60">
        <v>7719.08</v>
      </c>
      <c r="AG36">
        <v>1</v>
      </c>
      <c r="AH36" s="60">
        <f t="shared" si="0"/>
        <v>7719.08</v>
      </c>
      <c r="AI36">
        <v>1</v>
      </c>
      <c r="AJ36" s="60">
        <v>7719.08</v>
      </c>
      <c r="AK36">
        <v>1</v>
      </c>
      <c r="AL36" s="60">
        <v>7719.08</v>
      </c>
      <c r="AM36">
        <v>1</v>
      </c>
      <c r="AN36" s="60">
        <v>7719.08</v>
      </c>
      <c r="AO36">
        <v>1</v>
      </c>
      <c r="AP36" s="60">
        <v>7719.08</v>
      </c>
      <c r="AQ36">
        <v>1</v>
      </c>
      <c r="AR36" s="60">
        <v>7719.08</v>
      </c>
      <c r="AS36">
        <v>1</v>
      </c>
      <c r="AT36" s="60">
        <v>7719.08</v>
      </c>
      <c r="AU36">
        <v>1</v>
      </c>
      <c r="AV36" s="60">
        <v>7719.08</v>
      </c>
      <c r="AW36">
        <v>1</v>
      </c>
      <c r="AX36" s="60">
        <v>7719.08</v>
      </c>
      <c r="AY36">
        <v>1</v>
      </c>
      <c r="AZ36" s="60">
        <v>7719.08</v>
      </c>
      <c r="BA36">
        <v>1</v>
      </c>
      <c r="BB36" s="60">
        <v>7719.08</v>
      </c>
      <c r="BC36">
        <v>1</v>
      </c>
      <c r="BD36" s="60">
        <v>7719.08</v>
      </c>
      <c r="BE36">
        <v>1</v>
      </c>
      <c r="BF36" s="60">
        <v>7719.08</v>
      </c>
      <c r="BG36" s="60">
        <f t="shared" si="1"/>
        <v>192976.99999999994</v>
      </c>
    </row>
    <row r="37" spans="1:59" ht="15" customHeight="1" x14ac:dyDescent="0.25">
      <c r="A37" s="56">
        <v>41</v>
      </c>
      <c r="B37" s="56" t="s">
        <v>23</v>
      </c>
      <c r="C37" s="75" t="s">
        <v>114</v>
      </c>
      <c r="D37" s="56" t="s">
        <v>116</v>
      </c>
      <c r="E37" s="56" t="s">
        <v>116</v>
      </c>
      <c r="F37" s="57">
        <v>25</v>
      </c>
      <c r="G37" s="58" t="s">
        <v>61</v>
      </c>
      <c r="H37" s="59">
        <v>8270.44</v>
      </c>
      <c r="I37">
        <v>2</v>
      </c>
      <c r="J37" s="53">
        <v>16540.88</v>
      </c>
      <c r="K37">
        <v>1</v>
      </c>
      <c r="L37" s="60">
        <v>8270.44</v>
      </c>
      <c r="M37">
        <v>1</v>
      </c>
      <c r="N37" s="60">
        <v>8270.44</v>
      </c>
      <c r="O37">
        <v>0</v>
      </c>
      <c r="P37" s="60">
        <v>0</v>
      </c>
      <c r="Q37">
        <v>1</v>
      </c>
      <c r="R37" s="60">
        <v>8270.44</v>
      </c>
      <c r="S37">
        <v>1</v>
      </c>
      <c r="T37" s="60">
        <v>8270.44</v>
      </c>
      <c r="U37">
        <v>1</v>
      </c>
      <c r="V37" s="60">
        <v>8270.44</v>
      </c>
      <c r="W37">
        <v>1</v>
      </c>
      <c r="X37" s="60">
        <v>8270.44</v>
      </c>
      <c r="Y37">
        <v>1</v>
      </c>
      <c r="Z37" s="60">
        <v>8270.44</v>
      </c>
      <c r="AA37">
        <v>1</v>
      </c>
      <c r="AB37" s="60">
        <v>8270.44</v>
      </c>
      <c r="AC37">
        <v>1</v>
      </c>
      <c r="AD37" s="60">
        <v>8270.44</v>
      </c>
      <c r="AE37">
        <v>1</v>
      </c>
      <c r="AF37" s="60">
        <v>8270.44</v>
      </c>
      <c r="AG37">
        <v>1</v>
      </c>
      <c r="AH37" s="60">
        <f t="shared" si="0"/>
        <v>8270.44</v>
      </c>
      <c r="AI37">
        <v>1</v>
      </c>
      <c r="AJ37" s="60">
        <v>8270.44</v>
      </c>
      <c r="AK37">
        <v>1</v>
      </c>
      <c r="AL37" s="60">
        <v>8270.44</v>
      </c>
      <c r="AM37">
        <v>1</v>
      </c>
      <c r="AN37" s="60">
        <v>8270.44</v>
      </c>
      <c r="AO37">
        <v>1</v>
      </c>
      <c r="AP37" s="60">
        <v>8270.44</v>
      </c>
      <c r="AQ37">
        <v>1</v>
      </c>
      <c r="AR37" s="60">
        <v>8270.44</v>
      </c>
      <c r="AS37">
        <v>1</v>
      </c>
      <c r="AT37" s="60">
        <v>8270.44</v>
      </c>
      <c r="AU37">
        <v>1</v>
      </c>
      <c r="AV37" s="60">
        <v>8270.44</v>
      </c>
      <c r="AW37">
        <v>1</v>
      </c>
      <c r="AX37" s="60">
        <v>8270.44</v>
      </c>
      <c r="AY37">
        <v>1</v>
      </c>
      <c r="AZ37" s="60">
        <v>8270.44</v>
      </c>
      <c r="BA37">
        <v>1</v>
      </c>
      <c r="BB37" s="60">
        <v>8270.44</v>
      </c>
      <c r="BC37">
        <v>1</v>
      </c>
      <c r="BD37" s="60">
        <v>8270.44</v>
      </c>
      <c r="BE37">
        <v>1</v>
      </c>
      <c r="BF37" s="60">
        <v>8270.44</v>
      </c>
      <c r="BG37" s="60">
        <f t="shared" si="1"/>
        <v>206761.00000000003</v>
      </c>
    </row>
    <row r="38" spans="1:59" ht="15" customHeight="1" x14ac:dyDescent="0.25">
      <c r="A38" s="56">
        <v>42</v>
      </c>
      <c r="B38" s="56" t="s">
        <v>23</v>
      </c>
      <c r="C38" s="75" t="s">
        <v>117</v>
      </c>
      <c r="D38" s="56" t="s">
        <v>118</v>
      </c>
      <c r="E38" s="56" t="s">
        <v>118</v>
      </c>
      <c r="F38" s="57">
        <v>25</v>
      </c>
      <c r="G38" s="58" t="s">
        <v>61</v>
      </c>
      <c r="H38" s="59">
        <v>13784.07</v>
      </c>
      <c r="I38">
        <v>2</v>
      </c>
      <c r="J38" s="53">
        <v>27568.14</v>
      </c>
      <c r="K38">
        <v>1</v>
      </c>
      <c r="L38" s="60">
        <v>13784.07</v>
      </c>
      <c r="M38">
        <v>1</v>
      </c>
      <c r="N38" s="60">
        <v>13784.07</v>
      </c>
      <c r="O38">
        <v>0</v>
      </c>
      <c r="P38" s="60">
        <v>0</v>
      </c>
      <c r="Q38">
        <v>1</v>
      </c>
      <c r="R38" s="60">
        <v>13784.07</v>
      </c>
      <c r="S38">
        <v>1</v>
      </c>
      <c r="T38" s="60">
        <v>13784.07</v>
      </c>
      <c r="U38">
        <v>1</v>
      </c>
      <c r="V38" s="60">
        <v>13784.07</v>
      </c>
      <c r="W38">
        <v>1</v>
      </c>
      <c r="X38" s="60">
        <v>13784.07</v>
      </c>
      <c r="Y38">
        <v>1</v>
      </c>
      <c r="Z38" s="60">
        <v>13784.07</v>
      </c>
      <c r="AA38">
        <v>1</v>
      </c>
      <c r="AB38" s="60">
        <v>13784.07</v>
      </c>
      <c r="AC38">
        <v>1</v>
      </c>
      <c r="AD38" s="60">
        <v>13784.07</v>
      </c>
      <c r="AE38">
        <v>1</v>
      </c>
      <c r="AF38" s="60">
        <v>13784.07</v>
      </c>
      <c r="AG38">
        <v>1</v>
      </c>
      <c r="AH38" s="60">
        <f t="shared" si="0"/>
        <v>13784.07</v>
      </c>
      <c r="AI38">
        <v>1</v>
      </c>
      <c r="AJ38" s="60">
        <v>13784.07</v>
      </c>
      <c r="AK38">
        <v>1</v>
      </c>
      <c r="AL38" s="60">
        <v>13784.07</v>
      </c>
      <c r="AM38">
        <v>1</v>
      </c>
      <c r="AN38" s="60">
        <v>13784.07</v>
      </c>
      <c r="AO38">
        <v>1</v>
      </c>
      <c r="AP38" s="60">
        <v>13784.07</v>
      </c>
      <c r="AQ38">
        <v>1</v>
      </c>
      <c r="AR38" s="60">
        <v>13784.07</v>
      </c>
      <c r="AS38">
        <v>1</v>
      </c>
      <c r="AT38" s="60">
        <v>13784.07</v>
      </c>
      <c r="AU38">
        <v>1</v>
      </c>
      <c r="AV38" s="60">
        <v>13784.07</v>
      </c>
      <c r="AW38">
        <v>1</v>
      </c>
      <c r="AX38" s="60">
        <v>13784.07</v>
      </c>
      <c r="AY38">
        <v>1</v>
      </c>
      <c r="AZ38" s="60">
        <v>13784.07</v>
      </c>
      <c r="BA38">
        <v>1</v>
      </c>
      <c r="BB38" s="60">
        <v>13784.07</v>
      </c>
      <c r="BC38">
        <v>1</v>
      </c>
      <c r="BD38" s="60">
        <v>13784.07</v>
      </c>
      <c r="BE38">
        <v>1</v>
      </c>
      <c r="BF38" s="60">
        <v>13784.07</v>
      </c>
      <c r="BG38" s="60">
        <f t="shared" si="1"/>
        <v>344601.75000000012</v>
      </c>
    </row>
    <row r="39" spans="1:59" ht="15" customHeight="1" x14ac:dyDescent="0.25">
      <c r="A39" s="56">
        <v>43</v>
      </c>
      <c r="B39" s="56" t="s">
        <v>23</v>
      </c>
      <c r="C39" s="75" t="s">
        <v>117</v>
      </c>
      <c r="D39" s="56" t="s">
        <v>119</v>
      </c>
      <c r="E39" s="56" t="s">
        <v>119</v>
      </c>
      <c r="F39" s="57">
        <v>25</v>
      </c>
      <c r="G39" s="58" t="s">
        <v>61</v>
      </c>
      <c r="H39" s="59">
        <v>13784.07</v>
      </c>
      <c r="I39">
        <v>2</v>
      </c>
      <c r="J39" s="53">
        <v>27568.14</v>
      </c>
      <c r="K39">
        <v>1</v>
      </c>
      <c r="L39" s="60">
        <v>13784.07</v>
      </c>
      <c r="M39">
        <v>1</v>
      </c>
      <c r="N39" s="60">
        <v>13784.07</v>
      </c>
      <c r="O39">
        <v>0</v>
      </c>
      <c r="P39" s="60">
        <v>0</v>
      </c>
      <c r="Q39">
        <v>1</v>
      </c>
      <c r="R39" s="60">
        <v>13784.07</v>
      </c>
      <c r="S39">
        <v>1</v>
      </c>
      <c r="T39" s="60">
        <v>13784.07</v>
      </c>
      <c r="U39">
        <v>1</v>
      </c>
      <c r="V39" s="60">
        <v>13784.07</v>
      </c>
      <c r="W39">
        <v>1</v>
      </c>
      <c r="X39" s="60">
        <v>13784.07</v>
      </c>
      <c r="Y39">
        <v>1</v>
      </c>
      <c r="Z39" s="60">
        <v>13784.07</v>
      </c>
      <c r="AA39">
        <v>1</v>
      </c>
      <c r="AB39" s="60">
        <v>13784.07</v>
      </c>
      <c r="AC39">
        <v>1</v>
      </c>
      <c r="AD39" s="60">
        <v>13784.07</v>
      </c>
      <c r="AE39">
        <v>1</v>
      </c>
      <c r="AF39" s="60">
        <v>13784.07</v>
      </c>
      <c r="AG39">
        <v>1</v>
      </c>
      <c r="AH39" s="60">
        <f t="shared" si="0"/>
        <v>13784.07</v>
      </c>
      <c r="AI39">
        <v>1</v>
      </c>
      <c r="AJ39" s="60">
        <v>13784.07</v>
      </c>
      <c r="AK39">
        <v>1</v>
      </c>
      <c r="AL39" s="60">
        <v>13784.07</v>
      </c>
      <c r="AM39">
        <v>1</v>
      </c>
      <c r="AN39" s="60">
        <v>13784.07</v>
      </c>
      <c r="AO39">
        <v>1</v>
      </c>
      <c r="AP39" s="60">
        <v>13784.07</v>
      </c>
      <c r="AQ39">
        <v>1</v>
      </c>
      <c r="AR39" s="60">
        <v>13784.07</v>
      </c>
      <c r="AS39">
        <v>1</v>
      </c>
      <c r="AT39" s="60">
        <v>13784.07</v>
      </c>
      <c r="AU39">
        <v>1</v>
      </c>
      <c r="AV39" s="60">
        <v>13784.07</v>
      </c>
      <c r="AW39">
        <v>1</v>
      </c>
      <c r="AX39" s="60">
        <v>13784.07</v>
      </c>
      <c r="AY39">
        <v>1</v>
      </c>
      <c r="AZ39" s="60">
        <v>13784.07</v>
      </c>
      <c r="BA39">
        <v>1</v>
      </c>
      <c r="BB39" s="60">
        <v>13784.07</v>
      </c>
      <c r="BC39">
        <v>1</v>
      </c>
      <c r="BD39" s="60">
        <v>13784.07</v>
      </c>
      <c r="BE39">
        <v>1</v>
      </c>
      <c r="BF39" s="60">
        <v>13784.07</v>
      </c>
      <c r="BG39" s="60">
        <f t="shared" si="1"/>
        <v>344601.75000000012</v>
      </c>
    </row>
    <row r="40" spans="1:59" ht="15" customHeight="1" x14ac:dyDescent="0.25">
      <c r="A40" s="56">
        <v>44</v>
      </c>
      <c r="B40" s="56" t="s">
        <v>23</v>
      </c>
      <c r="C40" s="75" t="s">
        <v>120</v>
      </c>
      <c r="D40" s="56" t="s">
        <v>121</v>
      </c>
      <c r="E40" s="56" t="s">
        <v>121</v>
      </c>
      <c r="F40" s="57">
        <v>25</v>
      </c>
      <c r="G40" s="58" t="s">
        <v>61</v>
      </c>
      <c r="H40" s="59">
        <v>2879.45</v>
      </c>
      <c r="I40">
        <v>2</v>
      </c>
      <c r="J40" s="53">
        <v>5758.9</v>
      </c>
      <c r="K40">
        <v>1</v>
      </c>
      <c r="L40" s="60">
        <v>2879.45</v>
      </c>
      <c r="M40">
        <v>1</v>
      </c>
      <c r="N40" s="60">
        <v>2879.45</v>
      </c>
      <c r="O40">
        <v>0</v>
      </c>
      <c r="P40" s="60">
        <v>0</v>
      </c>
      <c r="Q40">
        <v>1</v>
      </c>
      <c r="R40" s="60">
        <v>2879.45</v>
      </c>
      <c r="S40">
        <v>1</v>
      </c>
      <c r="T40" s="60">
        <v>2879.45</v>
      </c>
      <c r="U40">
        <v>1</v>
      </c>
      <c r="V40" s="60">
        <v>2879.45</v>
      </c>
      <c r="W40">
        <v>1</v>
      </c>
      <c r="X40" s="60">
        <v>2879.45</v>
      </c>
      <c r="Y40">
        <v>1</v>
      </c>
      <c r="Z40" s="60">
        <v>2879.45</v>
      </c>
      <c r="AA40">
        <v>1</v>
      </c>
      <c r="AB40" s="60">
        <v>2879.45</v>
      </c>
      <c r="AC40">
        <v>1</v>
      </c>
      <c r="AD40" s="60">
        <v>2879.45</v>
      </c>
      <c r="AE40">
        <v>1</v>
      </c>
      <c r="AF40" s="60">
        <v>2879.45</v>
      </c>
      <c r="AG40">
        <v>1</v>
      </c>
      <c r="AH40" s="60">
        <f t="shared" si="0"/>
        <v>2879.45</v>
      </c>
      <c r="AI40">
        <v>1</v>
      </c>
      <c r="AJ40" s="60">
        <v>2879.45</v>
      </c>
      <c r="AK40">
        <v>1</v>
      </c>
      <c r="AL40" s="60">
        <v>2879.45</v>
      </c>
      <c r="AM40">
        <v>1</v>
      </c>
      <c r="AN40" s="60">
        <v>2879.45</v>
      </c>
      <c r="AO40">
        <v>1</v>
      </c>
      <c r="AP40" s="60">
        <v>2879.45</v>
      </c>
      <c r="AQ40">
        <v>1</v>
      </c>
      <c r="AR40" s="60">
        <v>2879.45</v>
      </c>
      <c r="AS40">
        <v>1</v>
      </c>
      <c r="AT40" s="60">
        <v>2879.45</v>
      </c>
      <c r="AU40">
        <v>1</v>
      </c>
      <c r="AV40" s="60">
        <v>2879.45</v>
      </c>
      <c r="AW40">
        <v>1</v>
      </c>
      <c r="AX40" s="60">
        <v>2879.45</v>
      </c>
      <c r="AY40">
        <v>1</v>
      </c>
      <c r="AZ40" s="60">
        <v>2879.45</v>
      </c>
      <c r="BA40">
        <v>1</v>
      </c>
      <c r="BB40" s="60">
        <v>2879.45</v>
      </c>
      <c r="BC40">
        <v>1</v>
      </c>
      <c r="BD40" s="60">
        <v>2879.45</v>
      </c>
      <c r="BE40">
        <v>1</v>
      </c>
      <c r="BF40" s="60">
        <v>2879.45</v>
      </c>
      <c r="BG40" s="60">
        <f t="shared" si="1"/>
        <v>71986.249999999971</v>
      </c>
    </row>
    <row r="41" spans="1:59" ht="15" customHeight="1" x14ac:dyDescent="0.25">
      <c r="A41" s="56">
        <v>45</v>
      </c>
      <c r="B41" s="56" t="s">
        <v>23</v>
      </c>
      <c r="C41" s="75" t="s">
        <v>120</v>
      </c>
      <c r="D41" s="56" t="s">
        <v>122</v>
      </c>
      <c r="E41" s="56" t="s">
        <v>122</v>
      </c>
      <c r="F41" s="57">
        <v>25</v>
      </c>
      <c r="G41" s="58" t="s">
        <v>61</v>
      </c>
      <c r="H41" s="59">
        <v>5182.3900000000003</v>
      </c>
      <c r="I41">
        <v>2</v>
      </c>
      <c r="J41" s="53">
        <v>10364.780000000001</v>
      </c>
      <c r="K41">
        <v>1</v>
      </c>
      <c r="L41" s="60">
        <v>5182.3900000000003</v>
      </c>
      <c r="M41">
        <v>1</v>
      </c>
      <c r="N41" s="60">
        <v>5182.3900000000003</v>
      </c>
      <c r="O41">
        <v>0</v>
      </c>
      <c r="P41" s="60">
        <v>0</v>
      </c>
      <c r="Q41">
        <v>1</v>
      </c>
      <c r="R41" s="60">
        <v>5182.3900000000003</v>
      </c>
      <c r="S41">
        <v>1</v>
      </c>
      <c r="T41" s="60">
        <v>5182.3900000000003</v>
      </c>
      <c r="U41">
        <v>1</v>
      </c>
      <c r="V41" s="60">
        <v>5182.3900000000003</v>
      </c>
      <c r="W41">
        <v>1</v>
      </c>
      <c r="X41" s="60">
        <v>5182.3900000000003</v>
      </c>
      <c r="Y41">
        <v>1</v>
      </c>
      <c r="Z41" s="60">
        <v>5182.3900000000003</v>
      </c>
      <c r="AA41">
        <v>1</v>
      </c>
      <c r="AB41" s="60">
        <v>5182.3900000000003</v>
      </c>
      <c r="AC41">
        <v>1</v>
      </c>
      <c r="AD41" s="60">
        <v>5182.3900000000003</v>
      </c>
      <c r="AE41">
        <v>1</v>
      </c>
      <c r="AF41" s="60">
        <v>5182.3900000000003</v>
      </c>
      <c r="AG41">
        <v>1</v>
      </c>
      <c r="AH41" s="60">
        <f t="shared" si="0"/>
        <v>5182.3900000000003</v>
      </c>
      <c r="AI41">
        <v>1</v>
      </c>
      <c r="AJ41" s="60">
        <v>5182.3900000000003</v>
      </c>
      <c r="AK41">
        <v>1</v>
      </c>
      <c r="AL41" s="60">
        <v>5182.3900000000003</v>
      </c>
      <c r="AM41">
        <v>1</v>
      </c>
      <c r="AN41" s="60">
        <v>5182.3900000000003</v>
      </c>
      <c r="AO41">
        <v>1</v>
      </c>
      <c r="AP41" s="60">
        <v>5182.3900000000003</v>
      </c>
      <c r="AQ41">
        <v>1</v>
      </c>
      <c r="AR41" s="60">
        <v>5182.3900000000003</v>
      </c>
      <c r="AS41">
        <v>1</v>
      </c>
      <c r="AT41" s="60">
        <v>5182.3900000000003</v>
      </c>
      <c r="AU41">
        <v>1</v>
      </c>
      <c r="AV41" s="60">
        <v>5182.3900000000003</v>
      </c>
      <c r="AW41">
        <v>1</v>
      </c>
      <c r="AX41" s="60">
        <v>5182.3900000000003</v>
      </c>
      <c r="AY41">
        <v>1</v>
      </c>
      <c r="AZ41" s="60">
        <v>5182.3900000000003</v>
      </c>
      <c r="BA41">
        <v>1</v>
      </c>
      <c r="BB41" s="60">
        <v>5182.3900000000003</v>
      </c>
      <c r="BC41">
        <v>1</v>
      </c>
      <c r="BD41" s="60">
        <v>5182.3900000000003</v>
      </c>
      <c r="BE41">
        <v>1</v>
      </c>
      <c r="BF41" s="60">
        <v>5182.3900000000003</v>
      </c>
      <c r="BG41" s="60">
        <f t="shared" si="1"/>
        <v>129559.75</v>
      </c>
    </row>
    <row r="42" spans="1:59" ht="15" customHeight="1" x14ac:dyDescent="0.25">
      <c r="A42" s="56">
        <v>46</v>
      </c>
      <c r="B42" s="56" t="s">
        <v>23</v>
      </c>
      <c r="C42" s="75" t="s">
        <v>120</v>
      </c>
      <c r="D42" s="56" t="s">
        <v>123</v>
      </c>
      <c r="E42" s="56" t="s">
        <v>123</v>
      </c>
      <c r="F42" s="57">
        <v>25</v>
      </c>
      <c r="G42" s="58" t="s">
        <v>61</v>
      </c>
      <c r="H42" s="59">
        <v>5182.3900000000003</v>
      </c>
      <c r="I42">
        <v>2</v>
      </c>
      <c r="J42" s="53">
        <v>10364.780000000001</v>
      </c>
      <c r="K42">
        <v>1</v>
      </c>
      <c r="L42" s="60">
        <v>5182.3900000000003</v>
      </c>
      <c r="M42">
        <v>1</v>
      </c>
      <c r="N42" s="60">
        <v>5182.3900000000003</v>
      </c>
      <c r="O42">
        <v>0</v>
      </c>
      <c r="P42" s="60">
        <v>0</v>
      </c>
      <c r="Q42">
        <v>1</v>
      </c>
      <c r="R42" s="60">
        <v>5182.3900000000003</v>
      </c>
      <c r="S42">
        <v>1</v>
      </c>
      <c r="T42" s="60">
        <v>5182.3900000000003</v>
      </c>
      <c r="U42">
        <v>1</v>
      </c>
      <c r="V42" s="60">
        <v>5182.3900000000003</v>
      </c>
      <c r="W42">
        <v>1</v>
      </c>
      <c r="X42" s="60">
        <v>5182.3900000000003</v>
      </c>
      <c r="Y42">
        <v>1</v>
      </c>
      <c r="Z42" s="60">
        <v>5182.3900000000003</v>
      </c>
      <c r="AA42">
        <v>1</v>
      </c>
      <c r="AB42" s="60">
        <v>5182.3900000000003</v>
      </c>
      <c r="AC42">
        <v>1</v>
      </c>
      <c r="AD42" s="60">
        <v>5182.3900000000003</v>
      </c>
      <c r="AE42">
        <v>1</v>
      </c>
      <c r="AF42" s="60">
        <v>5182.3900000000003</v>
      </c>
      <c r="AG42">
        <v>1</v>
      </c>
      <c r="AH42" s="60">
        <f t="shared" si="0"/>
        <v>5182.3900000000003</v>
      </c>
      <c r="AI42">
        <v>1</v>
      </c>
      <c r="AJ42" s="60">
        <v>5182.3900000000003</v>
      </c>
      <c r="AK42">
        <v>1</v>
      </c>
      <c r="AL42" s="60">
        <v>5182.3900000000003</v>
      </c>
      <c r="AM42">
        <v>1</v>
      </c>
      <c r="AN42" s="60">
        <v>5182.3900000000003</v>
      </c>
      <c r="AO42">
        <v>1</v>
      </c>
      <c r="AP42" s="60">
        <v>5182.3900000000003</v>
      </c>
      <c r="AQ42">
        <v>1</v>
      </c>
      <c r="AR42" s="60">
        <v>5182.3900000000003</v>
      </c>
      <c r="AS42">
        <v>1</v>
      </c>
      <c r="AT42" s="60">
        <v>5182.3900000000003</v>
      </c>
      <c r="AU42">
        <v>1</v>
      </c>
      <c r="AV42" s="60">
        <v>5182.3900000000003</v>
      </c>
      <c r="AW42">
        <v>1</v>
      </c>
      <c r="AX42" s="60">
        <v>5182.3900000000003</v>
      </c>
      <c r="AY42">
        <v>1</v>
      </c>
      <c r="AZ42" s="60">
        <v>5182.3900000000003</v>
      </c>
      <c r="BA42">
        <v>1</v>
      </c>
      <c r="BB42" s="60">
        <v>5182.3900000000003</v>
      </c>
      <c r="BC42">
        <v>1</v>
      </c>
      <c r="BD42" s="60">
        <v>5182.3900000000003</v>
      </c>
      <c r="BE42">
        <v>1</v>
      </c>
      <c r="BF42" s="60">
        <v>5182.3900000000003</v>
      </c>
      <c r="BG42" s="60">
        <f t="shared" si="1"/>
        <v>129559.75</v>
      </c>
    </row>
    <row r="43" spans="1:59" ht="15" customHeight="1" x14ac:dyDescent="0.25">
      <c r="A43" s="56">
        <v>47</v>
      </c>
      <c r="B43" s="56" t="s">
        <v>23</v>
      </c>
      <c r="C43" s="75" t="s">
        <v>120</v>
      </c>
      <c r="D43" s="56" t="s">
        <v>124</v>
      </c>
      <c r="E43" s="56" t="s">
        <v>124</v>
      </c>
      <c r="F43" s="57">
        <v>25</v>
      </c>
      <c r="G43" s="58" t="s">
        <v>61</v>
      </c>
      <c r="H43" s="59">
        <v>4962.26</v>
      </c>
      <c r="I43">
        <v>2</v>
      </c>
      <c r="J43" s="53">
        <v>9924.52</v>
      </c>
      <c r="K43">
        <v>1</v>
      </c>
      <c r="L43" s="60">
        <v>4962.26</v>
      </c>
      <c r="M43">
        <v>1</v>
      </c>
      <c r="N43" s="60">
        <v>4962.26</v>
      </c>
      <c r="O43">
        <v>0</v>
      </c>
      <c r="P43" s="60">
        <v>0</v>
      </c>
      <c r="Q43">
        <v>1</v>
      </c>
      <c r="R43" s="60">
        <v>4962.26</v>
      </c>
      <c r="S43">
        <v>1</v>
      </c>
      <c r="T43" s="60">
        <v>4962.26</v>
      </c>
      <c r="U43">
        <v>1</v>
      </c>
      <c r="V43" s="60">
        <v>4962.26</v>
      </c>
      <c r="W43">
        <v>1</v>
      </c>
      <c r="X43" s="60">
        <v>4962.26</v>
      </c>
      <c r="Y43">
        <v>1</v>
      </c>
      <c r="Z43" s="60">
        <v>4962.26</v>
      </c>
      <c r="AA43">
        <v>1</v>
      </c>
      <c r="AB43" s="60">
        <v>4962.26</v>
      </c>
      <c r="AC43">
        <v>1</v>
      </c>
      <c r="AD43" s="60">
        <v>4962.26</v>
      </c>
      <c r="AE43">
        <v>1</v>
      </c>
      <c r="AF43" s="60">
        <v>4962.26</v>
      </c>
      <c r="AG43">
        <v>1</v>
      </c>
      <c r="AH43" s="60">
        <f t="shared" si="0"/>
        <v>4962.26</v>
      </c>
      <c r="AI43">
        <v>1</v>
      </c>
      <c r="AJ43" s="60">
        <v>4962.26</v>
      </c>
      <c r="AK43">
        <v>1</v>
      </c>
      <c r="AL43" s="60">
        <v>4962.26</v>
      </c>
      <c r="AM43">
        <v>1</v>
      </c>
      <c r="AN43" s="60">
        <v>4962.26</v>
      </c>
      <c r="AO43">
        <v>1</v>
      </c>
      <c r="AP43" s="60">
        <v>4962.26</v>
      </c>
      <c r="AQ43">
        <v>1</v>
      </c>
      <c r="AR43" s="60">
        <v>4962.26</v>
      </c>
      <c r="AS43">
        <v>1</v>
      </c>
      <c r="AT43" s="60">
        <v>4962.26</v>
      </c>
      <c r="AU43">
        <v>1</v>
      </c>
      <c r="AV43" s="60">
        <v>4962.26</v>
      </c>
      <c r="AW43">
        <v>1</v>
      </c>
      <c r="AX43" s="60">
        <v>4962.26</v>
      </c>
      <c r="AY43">
        <v>1</v>
      </c>
      <c r="AZ43" s="60">
        <v>4962.26</v>
      </c>
      <c r="BA43">
        <v>1</v>
      </c>
      <c r="BB43" s="60">
        <v>4962.26</v>
      </c>
      <c r="BC43">
        <v>1</v>
      </c>
      <c r="BD43" s="60">
        <v>4962.26</v>
      </c>
      <c r="BE43">
        <v>1</v>
      </c>
      <c r="BF43" s="60">
        <v>4962.26</v>
      </c>
      <c r="BG43" s="60">
        <f t="shared" si="1"/>
        <v>124056.49999999997</v>
      </c>
    </row>
    <row r="44" spans="1:59" ht="15" customHeight="1" x14ac:dyDescent="0.25">
      <c r="A44" s="56">
        <v>48</v>
      </c>
      <c r="B44" s="56" t="s">
        <v>23</v>
      </c>
      <c r="C44" s="75" t="s">
        <v>125</v>
      </c>
      <c r="D44" s="56" t="s">
        <v>126</v>
      </c>
      <c r="E44" s="56" t="s">
        <v>126</v>
      </c>
      <c r="F44" s="57">
        <v>25</v>
      </c>
      <c r="G44" s="58" t="s">
        <v>61</v>
      </c>
      <c r="H44" s="59">
        <v>3252.62</v>
      </c>
      <c r="I44">
        <v>2</v>
      </c>
      <c r="J44" s="53">
        <v>6505.24</v>
      </c>
      <c r="K44">
        <v>1</v>
      </c>
      <c r="L44" s="60">
        <v>3252.62</v>
      </c>
      <c r="M44">
        <v>1</v>
      </c>
      <c r="N44" s="60">
        <v>3252.62</v>
      </c>
      <c r="O44">
        <v>0</v>
      </c>
      <c r="P44" s="60">
        <v>0</v>
      </c>
      <c r="Q44">
        <v>1</v>
      </c>
      <c r="R44" s="60">
        <v>3252.62</v>
      </c>
      <c r="S44">
        <v>1</v>
      </c>
      <c r="T44" s="60">
        <v>3252.62</v>
      </c>
      <c r="U44">
        <v>1</v>
      </c>
      <c r="V44" s="60">
        <v>3252.62</v>
      </c>
      <c r="W44">
        <v>1</v>
      </c>
      <c r="X44" s="60">
        <v>3252.62</v>
      </c>
      <c r="Y44">
        <v>1</v>
      </c>
      <c r="Z44" s="60">
        <v>3252.62</v>
      </c>
      <c r="AA44">
        <v>1</v>
      </c>
      <c r="AB44" s="60">
        <v>3252.62</v>
      </c>
      <c r="AC44">
        <v>1</v>
      </c>
      <c r="AD44" s="60">
        <v>3252.62</v>
      </c>
      <c r="AE44">
        <v>1</v>
      </c>
      <c r="AF44" s="60">
        <v>3252.62</v>
      </c>
      <c r="AG44">
        <v>1</v>
      </c>
      <c r="AH44" s="60">
        <f t="shared" si="0"/>
        <v>3252.62</v>
      </c>
      <c r="AI44">
        <v>1</v>
      </c>
      <c r="AJ44" s="60">
        <v>3252.62</v>
      </c>
      <c r="AK44">
        <v>1</v>
      </c>
      <c r="AL44" s="60">
        <v>3252.62</v>
      </c>
      <c r="AM44">
        <v>1</v>
      </c>
      <c r="AN44" s="60">
        <v>3252.62</v>
      </c>
      <c r="AO44">
        <v>1</v>
      </c>
      <c r="AP44" s="60">
        <v>3252.62</v>
      </c>
      <c r="AQ44">
        <v>1</v>
      </c>
      <c r="AR44" s="60">
        <v>3252.62</v>
      </c>
      <c r="AS44">
        <v>1</v>
      </c>
      <c r="AT44" s="60">
        <v>3252.62</v>
      </c>
      <c r="AU44">
        <v>1</v>
      </c>
      <c r="AV44" s="60">
        <v>3252.62</v>
      </c>
      <c r="AW44">
        <v>1</v>
      </c>
      <c r="AX44" s="60">
        <v>3252.62</v>
      </c>
      <c r="AY44">
        <v>1</v>
      </c>
      <c r="AZ44" s="60">
        <v>3252.62</v>
      </c>
      <c r="BA44">
        <v>1</v>
      </c>
      <c r="BB44" s="60">
        <v>3252.62</v>
      </c>
      <c r="BC44">
        <v>1</v>
      </c>
      <c r="BD44" s="60">
        <v>3252.62</v>
      </c>
      <c r="BE44">
        <v>1</v>
      </c>
      <c r="BF44" s="60">
        <v>3252.62</v>
      </c>
      <c r="BG44" s="60">
        <f t="shared" si="1"/>
        <v>81315.500000000015</v>
      </c>
    </row>
    <row r="45" spans="1:59" ht="15" customHeight="1" x14ac:dyDescent="0.25">
      <c r="A45" s="56">
        <v>49</v>
      </c>
      <c r="B45" s="56" t="s">
        <v>23</v>
      </c>
      <c r="C45" s="75" t="s">
        <v>127</v>
      </c>
      <c r="D45" s="56" t="s">
        <v>128</v>
      </c>
      <c r="E45" s="56" t="s">
        <v>128</v>
      </c>
      <c r="F45" s="57">
        <v>37</v>
      </c>
      <c r="G45" s="58" t="s">
        <v>61</v>
      </c>
      <c r="H45" s="59">
        <v>539.83000000000004</v>
      </c>
      <c r="I45">
        <v>10</v>
      </c>
      <c r="J45" s="53">
        <v>5398.3</v>
      </c>
      <c r="K45">
        <v>5</v>
      </c>
      <c r="L45" s="60">
        <v>2699.15</v>
      </c>
      <c r="M45">
        <v>1</v>
      </c>
      <c r="N45" s="60">
        <v>539.83000000000004</v>
      </c>
      <c r="O45">
        <v>0</v>
      </c>
      <c r="P45" s="60">
        <v>0</v>
      </c>
      <c r="Q45">
        <v>1</v>
      </c>
      <c r="R45" s="60">
        <v>539.83000000000004</v>
      </c>
      <c r="S45">
        <v>1</v>
      </c>
      <c r="T45" s="60">
        <v>539.83000000000004</v>
      </c>
      <c r="U45">
        <v>1</v>
      </c>
      <c r="V45" s="60">
        <v>539.83000000000004</v>
      </c>
      <c r="W45">
        <v>1</v>
      </c>
      <c r="X45" s="60">
        <v>539.83000000000004</v>
      </c>
      <c r="Y45">
        <v>1</v>
      </c>
      <c r="Z45" s="60">
        <v>539.83000000000004</v>
      </c>
      <c r="AA45">
        <v>1</v>
      </c>
      <c r="AB45" s="60">
        <v>539.83000000000004</v>
      </c>
      <c r="AC45">
        <v>1</v>
      </c>
      <c r="AD45" s="60">
        <v>539.83000000000004</v>
      </c>
      <c r="AE45">
        <v>1</v>
      </c>
      <c r="AF45" s="60">
        <v>539.83000000000004</v>
      </c>
      <c r="AG45">
        <v>1</v>
      </c>
      <c r="AH45" s="60">
        <f t="shared" si="0"/>
        <v>539.83000000000004</v>
      </c>
      <c r="AI45">
        <v>1</v>
      </c>
      <c r="AJ45" s="60">
        <v>539.83000000000004</v>
      </c>
      <c r="AK45">
        <v>1</v>
      </c>
      <c r="AL45" s="60">
        <v>539.83000000000004</v>
      </c>
      <c r="AM45">
        <v>1</v>
      </c>
      <c r="AN45" s="60">
        <v>539.83000000000004</v>
      </c>
      <c r="AO45">
        <v>1</v>
      </c>
      <c r="AP45" s="60">
        <v>539.83000000000004</v>
      </c>
      <c r="AQ45">
        <v>1</v>
      </c>
      <c r="AR45" s="60">
        <v>539.83000000000004</v>
      </c>
      <c r="AS45">
        <v>1</v>
      </c>
      <c r="AT45" s="60">
        <v>539.83000000000004</v>
      </c>
      <c r="AU45">
        <v>1</v>
      </c>
      <c r="AV45" s="60">
        <v>539.83000000000004</v>
      </c>
      <c r="AW45">
        <v>1</v>
      </c>
      <c r="AX45" s="60">
        <v>539.83000000000004</v>
      </c>
      <c r="AY45">
        <v>1</v>
      </c>
      <c r="AZ45" s="60">
        <v>539.83000000000004</v>
      </c>
      <c r="BA45">
        <v>1</v>
      </c>
      <c r="BB45" s="60">
        <v>539.83000000000004</v>
      </c>
      <c r="BC45">
        <v>1</v>
      </c>
      <c r="BD45" s="60">
        <v>539.83000000000004</v>
      </c>
      <c r="BE45">
        <v>1</v>
      </c>
      <c r="BF45" s="60">
        <v>539.83000000000004</v>
      </c>
      <c r="BG45" s="60">
        <f t="shared" si="1"/>
        <v>19973.71</v>
      </c>
    </row>
    <row r="46" spans="1:59" ht="15" customHeight="1" x14ac:dyDescent="0.25">
      <c r="A46" s="56">
        <v>50</v>
      </c>
      <c r="B46" s="56" t="s">
        <v>23</v>
      </c>
      <c r="C46" s="75" t="s">
        <v>127</v>
      </c>
      <c r="D46" s="56" t="s">
        <v>129</v>
      </c>
      <c r="E46" s="56" t="s">
        <v>129</v>
      </c>
      <c r="F46" s="57">
        <v>37</v>
      </c>
      <c r="G46" s="58" t="s">
        <v>61</v>
      </c>
      <c r="H46" s="59">
        <v>431.87</v>
      </c>
      <c r="I46">
        <v>10</v>
      </c>
      <c r="J46" s="53">
        <v>4318.7</v>
      </c>
      <c r="K46">
        <v>5</v>
      </c>
      <c r="L46" s="60">
        <v>2159.35</v>
      </c>
      <c r="M46">
        <v>1</v>
      </c>
      <c r="N46" s="60">
        <v>431.87</v>
      </c>
      <c r="O46">
        <v>0</v>
      </c>
      <c r="P46" s="60">
        <v>0</v>
      </c>
      <c r="Q46">
        <v>1</v>
      </c>
      <c r="R46" s="60">
        <v>431.87</v>
      </c>
      <c r="S46">
        <v>1</v>
      </c>
      <c r="T46" s="60">
        <v>431.87</v>
      </c>
      <c r="U46">
        <v>1</v>
      </c>
      <c r="V46" s="60">
        <v>431.87</v>
      </c>
      <c r="W46">
        <v>1</v>
      </c>
      <c r="X46" s="60">
        <v>431.87</v>
      </c>
      <c r="Y46">
        <v>1</v>
      </c>
      <c r="Z46" s="60">
        <v>431.87</v>
      </c>
      <c r="AA46">
        <v>1</v>
      </c>
      <c r="AB46" s="60">
        <v>431.87</v>
      </c>
      <c r="AC46">
        <v>1</v>
      </c>
      <c r="AD46" s="60">
        <v>431.87</v>
      </c>
      <c r="AE46">
        <v>1</v>
      </c>
      <c r="AF46" s="60">
        <v>431.87</v>
      </c>
      <c r="AG46">
        <v>1</v>
      </c>
      <c r="AH46" s="60">
        <f t="shared" si="0"/>
        <v>431.87</v>
      </c>
      <c r="AI46">
        <v>1</v>
      </c>
      <c r="AJ46" s="60">
        <v>431.87</v>
      </c>
      <c r="AK46">
        <v>1</v>
      </c>
      <c r="AL46" s="60">
        <v>431.87</v>
      </c>
      <c r="AM46">
        <v>1</v>
      </c>
      <c r="AN46" s="60">
        <v>431.87</v>
      </c>
      <c r="AO46">
        <v>1</v>
      </c>
      <c r="AP46" s="60">
        <v>431.87</v>
      </c>
      <c r="AQ46">
        <v>1</v>
      </c>
      <c r="AR46" s="60">
        <v>431.87</v>
      </c>
      <c r="AS46">
        <v>1</v>
      </c>
      <c r="AT46" s="60">
        <v>431.87</v>
      </c>
      <c r="AU46">
        <v>1</v>
      </c>
      <c r="AV46" s="60">
        <v>431.87</v>
      </c>
      <c r="AW46">
        <v>1</v>
      </c>
      <c r="AX46" s="60">
        <v>431.87</v>
      </c>
      <c r="AY46">
        <v>1</v>
      </c>
      <c r="AZ46" s="60">
        <v>431.87</v>
      </c>
      <c r="BA46">
        <v>1</v>
      </c>
      <c r="BB46" s="60">
        <v>431.87</v>
      </c>
      <c r="BC46">
        <v>1</v>
      </c>
      <c r="BD46" s="60">
        <v>431.87</v>
      </c>
      <c r="BE46">
        <v>1</v>
      </c>
      <c r="BF46" s="60">
        <v>431.87</v>
      </c>
      <c r="BG46" s="60">
        <f t="shared" si="1"/>
        <v>15979.190000000002</v>
      </c>
    </row>
    <row r="47" spans="1:59" ht="15" customHeight="1" x14ac:dyDescent="0.25">
      <c r="A47" s="56">
        <v>51</v>
      </c>
      <c r="B47" s="56" t="s">
        <v>23</v>
      </c>
      <c r="C47" s="75" t="s">
        <v>127</v>
      </c>
      <c r="D47" s="56" t="s">
        <v>130</v>
      </c>
      <c r="E47" s="56" t="s">
        <v>130</v>
      </c>
      <c r="F47" s="57">
        <v>37</v>
      </c>
      <c r="G47" s="58" t="s">
        <v>61</v>
      </c>
      <c r="H47" s="59">
        <v>210.69</v>
      </c>
      <c r="I47">
        <v>10</v>
      </c>
      <c r="J47" s="53">
        <v>2106.9</v>
      </c>
      <c r="K47">
        <v>5</v>
      </c>
      <c r="L47" s="60">
        <v>1053.45</v>
      </c>
      <c r="M47">
        <v>1</v>
      </c>
      <c r="N47" s="60">
        <v>210.69</v>
      </c>
      <c r="O47">
        <v>0</v>
      </c>
      <c r="P47" s="60">
        <v>0</v>
      </c>
      <c r="Q47">
        <v>1</v>
      </c>
      <c r="R47" s="60">
        <v>210.69</v>
      </c>
      <c r="S47">
        <v>1</v>
      </c>
      <c r="T47" s="60">
        <v>210.69</v>
      </c>
      <c r="U47">
        <v>1</v>
      </c>
      <c r="V47" s="60">
        <v>210.69</v>
      </c>
      <c r="W47">
        <v>1</v>
      </c>
      <c r="X47" s="60">
        <v>210.69</v>
      </c>
      <c r="Y47">
        <v>1</v>
      </c>
      <c r="Z47" s="60">
        <v>210.69</v>
      </c>
      <c r="AA47">
        <v>1</v>
      </c>
      <c r="AB47" s="60">
        <v>210.69</v>
      </c>
      <c r="AC47">
        <v>1</v>
      </c>
      <c r="AD47" s="60">
        <v>210.69</v>
      </c>
      <c r="AE47">
        <v>1</v>
      </c>
      <c r="AF47" s="60">
        <v>210.69</v>
      </c>
      <c r="AG47">
        <v>1</v>
      </c>
      <c r="AH47" s="60">
        <f t="shared" si="0"/>
        <v>210.69</v>
      </c>
      <c r="AI47">
        <v>1</v>
      </c>
      <c r="AJ47" s="60">
        <v>210.69</v>
      </c>
      <c r="AK47">
        <v>1</v>
      </c>
      <c r="AL47" s="60">
        <v>210.69</v>
      </c>
      <c r="AM47">
        <v>1</v>
      </c>
      <c r="AN47" s="60">
        <v>210.69</v>
      </c>
      <c r="AO47">
        <v>1</v>
      </c>
      <c r="AP47" s="60">
        <v>210.69</v>
      </c>
      <c r="AQ47">
        <v>1</v>
      </c>
      <c r="AR47" s="60">
        <v>210.69</v>
      </c>
      <c r="AS47">
        <v>1</v>
      </c>
      <c r="AT47" s="60">
        <v>210.69</v>
      </c>
      <c r="AU47">
        <v>1</v>
      </c>
      <c r="AV47" s="60">
        <v>210.69</v>
      </c>
      <c r="AW47">
        <v>1</v>
      </c>
      <c r="AX47" s="60">
        <v>210.69</v>
      </c>
      <c r="AY47">
        <v>1</v>
      </c>
      <c r="AZ47" s="60">
        <v>210.69</v>
      </c>
      <c r="BA47">
        <v>1</v>
      </c>
      <c r="BB47" s="60">
        <v>210.69</v>
      </c>
      <c r="BC47">
        <v>1</v>
      </c>
      <c r="BD47" s="60">
        <v>210.69</v>
      </c>
      <c r="BE47">
        <v>1</v>
      </c>
      <c r="BF47" s="60">
        <v>210.69</v>
      </c>
      <c r="BG47" s="60">
        <f t="shared" si="1"/>
        <v>7795.5299999999988</v>
      </c>
    </row>
    <row r="48" spans="1:59" ht="15" customHeight="1" x14ac:dyDescent="0.25">
      <c r="A48" s="56">
        <v>52</v>
      </c>
      <c r="B48" s="56" t="s">
        <v>23</v>
      </c>
      <c r="C48" s="75" t="s">
        <v>127</v>
      </c>
      <c r="D48" s="56" t="s">
        <v>131</v>
      </c>
      <c r="E48" s="56" t="s">
        <v>131</v>
      </c>
      <c r="F48" s="57">
        <v>37</v>
      </c>
      <c r="G48" s="58" t="s">
        <v>61</v>
      </c>
      <c r="H48" s="59">
        <v>1295.5999999999999</v>
      </c>
      <c r="I48">
        <v>10</v>
      </c>
      <c r="J48" s="53">
        <v>12956</v>
      </c>
      <c r="K48">
        <v>5</v>
      </c>
      <c r="L48" s="60">
        <v>6478</v>
      </c>
      <c r="M48">
        <v>1</v>
      </c>
      <c r="N48" s="60">
        <v>1295.5999999999999</v>
      </c>
      <c r="O48">
        <v>0</v>
      </c>
      <c r="P48" s="60">
        <v>0</v>
      </c>
      <c r="Q48">
        <v>1</v>
      </c>
      <c r="R48" s="60">
        <v>1295.5999999999999</v>
      </c>
      <c r="S48">
        <v>1</v>
      </c>
      <c r="T48" s="60">
        <v>1295.5999999999999</v>
      </c>
      <c r="U48">
        <v>1</v>
      </c>
      <c r="V48" s="60">
        <v>1295.5999999999999</v>
      </c>
      <c r="W48">
        <v>1</v>
      </c>
      <c r="X48" s="60">
        <v>1295.5999999999999</v>
      </c>
      <c r="Y48">
        <v>1</v>
      </c>
      <c r="Z48" s="60">
        <v>1295.5999999999999</v>
      </c>
      <c r="AA48">
        <v>1</v>
      </c>
      <c r="AB48" s="60">
        <v>1295.5999999999999</v>
      </c>
      <c r="AC48">
        <v>1</v>
      </c>
      <c r="AD48" s="60">
        <v>1295.5999999999999</v>
      </c>
      <c r="AE48">
        <v>1</v>
      </c>
      <c r="AF48" s="60">
        <v>1295.5999999999999</v>
      </c>
      <c r="AG48">
        <v>1</v>
      </c>
      <c r="AH48" s="60">
        <f t="shared" si="0"/>
        <v>1295.5999999999999</v>
      </c>
      <c r="AI48">
        <v>1</v>
      </c>
      <c r="AJ48" s="60">
        <v>1295.5999999999999</v>
      </c>
      <c r="AK48">
        <v>1</v>
      </c>
      <c r="AL48" s="60">
        <v>1295.5999999999999</v>
      </c>
      <c r="AM48">
        <v>1</v>
      </c>
      <c r="AN48" s="60">
        <v>1295.5999999999999</v>
      </c>
      <c r="AO48">
        <v>1</v>
      </c>
      <c r="AP48" s="60">
        <v>1295.5999999999999</v>
      </c>
      <c r="AQ48">
        <v>1</v>
      </c>
      <c r="AR48" s="60">
        <v>1295.5999999999999</v>
      </c>
      <c r="AS48">
        <v>1</v>
      </c>
      <c r="AT48" s="60">
        <v>1295.5999999999999</v>
      </c>
      <c r="AU48">
        <v>1</v>
      </c>
      <c r="AV48" s="60">
        <v>1295.5999999999999</v>
      </c>
      <c r="AW48">
        <v>1</v>
      </c>
      <c r="AX48" s="60">
        <v>1295.5999999999999</v>
      </c>
      <c r="AY48">
        <v>1</v>
      </c>
      <c r="AZ48" s="60">
        <v>1295.5999999999999</v>
      </c>
      <c r="BA48">
        <v>1</v>
      </c>
      <c r="BB48" s="60">
        <v>1295.5999999999999</v>
      </c>
      <c r="BC48">
        <v>1</v>
      </c>
      <c r="BD48" s="60">
        <v>1295.5999999999999</v>
      </c>
      <c r="BE48">
        <v>1</v>
      </c>
      <c r="BF48" s="60">
        <v>1295.5999999999999</v>
      </c>
      <c r="BG48" s="60">
        <f t="shared" si="1"/>
        <v>47937.19999999999</v>
      </c>
    </row>
    <row r="49" spans="1:59" ht="15" customHeight="1" x14ac:dyDescent="0.25">
      <c r="A49" s="56">
        <v>53</v>
      </c>
      <c r="B49" s="56" t="s">
        <v>23</v>
      </c>
      <c r="C49" s="75" t="s">
        <v>127</v>
      </c>
      <c r="D49" s="56" t="s">
        <v>132</v>
      </c>
      <c r="E49" s="56" t="s">
        <v>132</v>
      </c>
      <c r="F49" s="57">
        <v>37</v>
      </c>
      <c r="G49" s="58" t="s">
        <v>61</v>
      </c>
      <c r="H49" s="59">
        <v>675.05</v>
      </c>
      <c r="I49">
        <v>10</v>
      </c>
      <c r="J49" s="53">
        <v>6750.5</v>
      </c>
      <c r="K49">
        <v>5</v>
      </c>
      <c r="L49" s="60">
        <v>3375.25</v>
      </c>
      <c r="M49">
        <v>1</v>
      </c>
      <c r="N49" s="60">
        <v>675.05</v>
      </c>
      <c r="O49">
        <v>0</v>
      </c>
      <c r="P49" s="60">
        <v>0</v>
      </c>
      <c r="Q49">
        <v>1</v>
      </c>
      <c r="R49" s="60">
        <v>675.05</v>
      </c>
      <c r="S49">
        <v>1</v>
      </c>
      <c r="T49" s="60">
        <v>675.05</v>
      </c>
      <c r="U49">
        <v>1</v>
      </c>
      <c r="V49" s="60">
        <v>675.05</v>
      </c>
      <c r="W49">
        <v>1</v>
      </c>
      <c r="X49" s="60">
        <v>675.05</v>
      </c>
      <c r="Y49">
        <v>1</v>
      </c>
      <c r="Z49" s="60">
        <v>675.05</v>
      </c>
      <c r="AA49">
        <v>1</v>
      </c>
      <c r="AB49" s="60">
        <v>675.05</v>
      </c>
      <c r="AC49">
        <v>1</v>
      </c>
      <c r="AD49" s="60">
        <v>675.05</v>
      </c>
      <c r="AE49">
        <v>1</v>
      </c>
      <c r="AF49" s="60">
        <v>675.05</v>
      </c>
      <c r="AG49">
        <v>1</v>
      </c>
      <c r="AH49" s="60">
        <f t="shared" si="0"/>
        <v>675.05</v>
      </c>
      <c r="AI49">
        <v>1</v>
      </c>
      <c r="AJ49" s="60">
        <v>675.05</v>
      </c>
      <c r="AK49">
        <v>1</v>
      </c>
      <c r="AL49" s="60">
        <v>675.05</v>
      </c>
      <c r="AM49">
        <v>1</v>
      </c>
      <c r="AN49" s="60">
        <v>675.05</v>
      </c>
      <c r="AO49">
        <v>1</v>
      </c>
      <c r="AP49" s="60">
        <v>675.05</v>
      </c>
      <c r="AQ49">
        <v>1</v>
      </c>
      <c r="AR49" s="60">
        <v>675.05</v>
      </c>
      <c r="AS49">
        <v>1</v>
      </c>
      <c r="AT49" s="60">
        <v>675.05</v>
      </c>
      <c r="AU49">
        <v>1</v>
      </c>
      <c r="AV49" s="60">
        <v>675.05</v>
      </c>
      <c r="AW49">
        <v>1</v>
      </c>
      <c r="AX49" s="60">
        <v>675.05</v>
      </c>
      <c r="AY49">
        <v>1</v>
      </c>
      <c r="AZ49" s="60">
        <v>675.05</v>
      </c>
      <c r="BA49">
        <v>1</v>
      </c>
      <c r="BB49" s="60">
        <v>675.05</v>
      </c>
      <c r="BC49">
        <v>1</v>
      </c>
      <c r="BD49" s="60">
        <v>675.05</v>
      </c>
      <c r="BE49">
        <v>1</v>
      </c>
      <c r="BF49" s="60">
        <v>675.05</v>
      </c>
      <c r="BG49" s="60">
        <f t="shared" si="1"/>
        <v>24976.849999999995</v>
      </c>
    </row>
    <row r="50" spans="1:59" ht="15" customHeight="1" x14ac:dyDescent="0.25">
      <c r="A50" s="56">
        <v>54</v>
      </c>
      <c r="B50" s="56" t="s">
        <v>23</v>
      </c>
      <c r="C50" s="75" t="s">
        <v>133</v>
      </c>
      <c r="D50" s="56" t="s">
        <v>134</v>
      </c>
      <c r="E50" s="56" t="s">
        <v>134</v>
      </c>
      <c r="F50" s="57">
        <v>20</v>
      </c>
      <c r="G50" s="58" t="s">
        <v>61</v>
      </c>
      <c r="H50" s="59">
        <v>2785.12</v>
      </c>
      <c r="I50">
        <v>10</v>
      </c>
      <c r="J50" s="53">
        <v>27851.199999999997</v>
      </c>
      <c r="K50">
        <v>10</v>
      </c>
      <c r="L50" s="60">
        <v>27851.199999999997</v>
      </c>
      <c r="M50">
        <v>0</v>
      </c>
      <c r="N50" s="60">
        <v>0</v>
      </c>
      <c r="O50">
        <v>0</v>
      </c>
      <c r="P50" s="60">
        <v>0</v>
      </c>
      <c r="Q50">
        <v>0</v>
      </c>
      <c r="R50" s="60">
        <v>0</v>
      </c>
      <c r="S50">
        <v>0</v>
      </c>
      <c r="T50" s="60">
        <v>0</v>
      </c>
      <c r="U50">
        <v>0</v>
      </c>
      <c r="V50" s="60">
        <v>0</v>
      </c>
      <c r="W50">
        <v>0</v>
      </c>
      <c r="X50" s="60">
        <v>0</v>
      </c>
      <c r="Y50">
        <v>0</v>
      </c>
      <c r="Z50" s="60">
        <v>0</v>
      </c>
      <c r="AA50">
        <v>0</v>
      </c>
      <c r="AB50" s="60">
        <v>0</v>
      </c>
      <c r="AC50">
        <v>0</v>
      </c>
      <c r="AD50" s="60">
        <v>0</v>
      </c>
      <c r="AE50">
        <v>0</v>
      </c>
      <c r="AF50" s="60">
        <v>0</v>
      </c>
      <c r="AG50">
        <v>0</v>
      </c>
      <c r="AH50" s="60">
        <f t="shared" si="0"/>
        <v>0</v>
      </c>
      <c r="AI50">
        <v>0</v>
      </c>
      <c r="AJ50" s="60">
        <v>0</v>
      </c>
      <c r="AK50">
        <v>0</v>
      </c>
      <c r="AL50" s="60">
        <v>0</v>
      </c>
      <c r="AM50">
        <v>0</v>
      </c>
      <c r="AN50" s="60">
        <v>0</v>
      </c>
      <c r="AO50">
        <v>0</v>
      </c>
      <c r="AP50" s="60">
        <v>0</v>
      </c>
      <c r="AQ50">
        <v>0</v>
      </c>
      <c r="AR50" s="60">
        <v>0</v>
      </c>
      <c r="AS50">
        <v>0</v>
      </c>
      <c r="AT50" s="60">
        <v>0</v>
      </c>
      <c r="AU50">
        <v>0</v>
      </c>
      <c r="AV50" s="60">
        <v>0</v>
      </c>
      <c r="AW50">
        <v>0</v>
      </c>
      <c r="AX50" s="60">
        <v>0</v>
      </c>
      <c r="AY50">
        <v>0</v>
      </c>
      <c r="AZ50" s="60">
        <v>0</v>
      </c>
      <c r="BA50">
        <v>0</v>
      </c>
      <c r="BB50" s="60">
        <v>0</v>
      </c>
      <c r="BC50">
        <v>0</v>
      </c>
      <c r="BD50" s="60">
        <v>0</v>
      </c>
      <c r="BE50">
        <v>0</v>
      </c>
      <c r="BF50" s="60">
        <v>0</v>
      </c>
      <c r="BG50" s="60">
        <f t="shared" si="1"/>
        <v>55702.399999999994</v>
      </c>
    </row>
    <row r="51" spans="1:59" ht="15" customHeight="1" x14ac:dyDescent="0.25">
      <c r="A51" s="56">
        <v>55</v>
      </c>
      <c r="B51" s="56" t="s">
        <v>23</v>
      </c>
      <c r="C51" s="75" t="s">
        <v>133</v>
      </c>
      <c r="D51" s="56" t="s">
        <v>135</v>
      </c>
      <c r="E51" s="56" t="s">
        <v>135</v>
      </c>
      <c r="F51" s="57">
        <v>25</v>
      </c>
      <c r="G51" s="58" t="s">
        <v>61</v>
      </c>
      <c r="H51" s="59">
        <v>2740.04</v>
      </c>
      <c r="I51">
        <v>2</v>
      </c>
      <c r="J51" s="53">
        <v>5480.08</v>
      </c>
      <c r="K51">
        <v>1</v>
      </c>
      <c r="L51" s="60">
        <v>2740.04</v>
      </c>
      <c r="M51">
        <v>1</v>
      </c>
      <c r="N51" s="60">
        <v>2740.04</v>
      </c>
      <c r="O51">
        <v>0</v>
      </c>
      <c r="P51" s="60">
        <v>0</v>
      </c>
      <c r="Q51">
        <v>1</v>
      </c>
      <c r="R51" s="60">
        <v>2740.04</v>
      </c>
      <c r="S51">
        <v>1</v>
      </c>
      <c r="T51" s="60">
        <v>2740.04</v>
      </c>
      <c r="U51">
        <v>1</v>
      </c>
      <c r="V51" s="60">
        <v>2740.04</v>
      </c>
      <c r="W51">
        <v>1</v>
      </c>
      <c r="X51" s="60">
        <v>2740.04</v>
      </c>
      <c r="Y51">
        <v>1</v>
      </c>
      <c r="Z51" s="60">
        <v>2740.04</v>
      </c>
      <c r="AA51">
        <v>1</v>
      </c>
      <c r="AB51" s="60">
        <v>2740.04</v>
      </c>
      <c r="AC51">
        <v>1</v>
      </c>
      <c r="AD51" s="60">
        <v>2740.04</v>
      </c>
      <c r="AE51">
        <v>1</v>
      </c>
      <c r="AF51" s="60">
        <v>2740.04</v>
      </c>
      <c r="AG51">
        <v>1</v>
      </c>
      <c r="AH51" s="60">
        <f t="shared" si="0"/>
        <v>2740.04</v>
      </c>
      <c r="AI51">
        <v>1</v>
      </c>
      <c r="AJ51" s="60">
        <v>2740.04</v>
      </c>
      <c r="AK51">
        <v>1</v>
      </c>
      <c r="AL51" s="60">
        <v>2740.04</v>
      </c>
      <c r="AM51">
        <v>1</v>
      </c>
      <c r="AN51" s="60">
        <v>2740.04</v>
      </c>
      <c r="AO51">
        <v>1</v>
      </c>
      <c r="AP51" s="60">
        <v>2740.04</v>
      </c>
      <c r="AQ51">
        <v>1</v>
      </c>
      <c r="AR51" s="60">
        <v>2740.04</v>
      </c>
      <c r="AS51">
        <v>1</v>
      </c>
      <c r="AT51" s="60">
        <v>2740.04</v>
      </c>
      <c r="AU51">
        <v>1</v>
      </c>
      <c r="AV51" s="60">
        <v>2740.04</v>
      </c>
      <c r="AW51">
        <v>1</v>
      </c>
      <c r="AX51" s="60">
        <v>2740.04</v>
      </c>
      <c r="AY51">
        <v>1</v>
      </c>
      <c r="AZ51" s="60">
        <v>2740.04</v>
      </c>
      <c r="BA51">
        <v>1</v>
      </c>
      <c r="BB51" s="60">
        <v>2740.04</v>
      </c>
      <c r="BC51">
        <v>1</v>
      </c>
      <c r="BD51" s="60">
        <v>2740.04</v>
      </c>
      <c r="BE51">
        <v>1</v>
      </c>
      <c r="BF51" s="60">
        <v>2740.04</v>
      </c>
      <c r="BG51" s="60">
        <f t="shared" si="1"/>
        <v>68501.000000000015</v>
      </c>
    </row>
    <row r="52" spans="1:59" ht="15" customHeight="1" x14ac:dyDescent="0.25">
      <c r="A52" s="56">
        <v>56</v>
      </c>
      <c r="B52" s="56" t="s">
        <v>23</v>
      </c>
      <c r="C52" s="75" t="s">
        <v>133</v>
      </c>
      <c r="D52" s="56" t="s">
        <v>136</v>
      </c>
      <c r="E52" s="56" t="s">
        <v>136</v>
      </c>
      <c r="F52" s="57">
        <v>67</v>
      </c>
      <c r="G52" s="58" t="s">
        <v>61</v>
      </c>
      <c r="H52" s="59">
        <v>2710.69</v>
      </c>
      <c r="I52">
        <v>0</v>
      </c>
      <c r="J52" s="53">
        <v>0</v>
      </c>
      <c r="K52">
        <v>0</v>
      </c>
      <c r="L52" s="60">
        <v>0</v>
      </c>
      <c r="M52">
        <v>5</v>
      </c>
      <c r="N52" s="60">
        <v>13553.45</v>
      </c>
      <c r="O52">
        <v>0</v>
      </c>
      <c r="P52" s="60">
        <v>0</v>
      </c>
      <c r="Q52">
        <v>10</v>
      </c>
      <c r="R52" s="60">
        <v>27106.9</v>
      </c>
      <c r="S52">
        <v>3</v>
      </c>
      <c r="T52" s="60">
        <v>8132.07</v>
      </c>
      <c r="U52">
        <v>5</v>
      </c>
      <c r="V52" s="60">
        <v>13553.45</v>
      </c>
      <c r="W52">
        <v>6</v>
      </c>
      <c r="X52" s="60">
        <v>16264.14</v>
      </c>
      <c r="Y52">
        <v>5</v>
      </c>
      <c r="Z52" s="60">
        <v>13553.45</v>
      </c>
      <c r="AA52">
        <v>0</v>
      </c>
      <c r="AB52" s="60">
        <v>0</v>
      </c>
      <c r="AC52">
        <v>1</v>
      </c>
      <c r="AD52" s="60">
        <v>2710.69</v>
      </c>
      <c r="AE52">
        <v>1</v>
      </c>
      <c r="AF52" s="60">
        <v>2710.69</v>
      </c>
      <c r="AG52">
        <v>2</v>
      </c>
      <c r="AH52" s="60">
        <f t="shared" si="0"/>
        <v>5421.38</v>
      </c>
      <c r="AI52">
        <v>2</v>
      </c>
      <c r="AJ52" s="60">
        <v>5421.38</v>
      </c>
      <c r="AK52">
        <v>2</v>
      </c>
      <c r="AL52" s="60">
        <v>5421.38</v>
      </c>
      <c r="AM52">
        <v>2</v>
      </c>
      <c r="AN52" s="60">
        <v>5421.38</v>
      </c>
      <c r="AO52">
        <v>2</v>
      </c>
      <c r="AP52" s="60">
        <v>5421.38</v>
      </c>
      <c r="AQ52">
        <v>2</v>
      </c>
      <c r="AR52" s="60">
        <v>5421.38</v>
      </c>
      <c r="AS52">
        <v>3</v>
      </c>
      <c r="AT52" s="60">
        <v>8132.07</v>
      </c>
      <c r="AU52">
        <v>2</v>
      </c>
      <c r="AV52" s="60">
        <v>5421.38</v>
      </c>
      <c r="AW52">
        <v>3</v>
      </c>
      <c r="AX52" s="60">
        <v>8132.07</v>
      </c>
      <c r="AY52">
        <v>3</v>
      </c>
      <c r="AZ52" s="60">
        <v>8132.07</v>
      </c>
      <c r="BA52">
        <v>3</v>
      </c>
      <c r="BB52" s="60">
        <v>8132.07</v>
      </c>
      <c r="BC52">
        <v>3</v>
      </c>
      <c r="BD52" s="60">
        <v>8132.07</v>
      </c>
      <c r="BE52">
        <v>2</v>
      </c>
      <c r="BF52" s="60">
        <v>5421.38</v>
      </c>
      <c r="BG52" s="60">
        <f t="shared" si="1"/>
        <v>181616.23000000004</v>
      </c>
    </row>
    <row r="53" spans="1:59" ht="15" customHeight="1" x14ac:dyDescent="0.25">
      <c r="A53" s="56">
        <v>57</v>
      </c>
      <c r="B53" s="56" t="s">
        <v>23</v>
      </c>
      <c r="C53" s="75" t="s">
        <v>133</v>
      </c>
      <c r="D53" s="56" t="s">
        <v>137</v>
      </c>
      <c r="E53" s="56" t="s">
        <v>137</v>
      </c>
      <c r="F53" s="57">
        <v>35</v>
      </c>
      <c r="G53" s="58" t="s">
        <v>61</v>
      </c>
      <c r="H53" s="59">
        <v>2643.61</v>
      </c>
      <c r="I53">
        <v>0</v>
      </c>
      <c r="J53" s="53">
        <v>0</v>
      </c>
      <c r="K53">
        <v>0</v>
      </c>
      <c r="L53" s="60">
        <v>0</v>
      </c>
      <c r="M53">
        <v>2</v>
      </c>
      <c r="N53" s="60">
        <v>5287.22</v>
      </c>
      <c r="O53">
        <v>0</v>
      </c>
      <c r="P53" s="60">
        <v>0</v>
      </c>
      <c r="Q53">
        <v>3</v>
      </c>
      <c r="R53" s="60">
        <v>7930.83</v>
      </c>
      <c r="S53">
        <v>0</v>
      </c>
      <c r="T53" s="60">
        <v>0</v>
      </c>
      <c r="U53">
        <v>0</v>
      </c>
      <c r="V53" s="60">
        <v>0</v>
      </c>
      <c r="W53">
        <v>7</v>
      </c>
      <c r="X53" s="60">
        <v>18505.27</v>
      </c>
      <c r="Y53">
        <v>0</v>
      </c>
      <c r="Z53" s="60">
        <v>0</v>
      </c>
      <c r="AA53">
        <v>0</v>
      </c>
      <c r="AB53" s="60">
        <v>0</v>
      </c>
      <c r="AC53">
        <v>0</v>
      </c>
      <c r="AD53" s="60">
        <v>0</v>
      </c>
      <c r="AE53">
        <v>0</v>
      </c>
      <c r="AF53" s="60">
        <v>0</v>
      </c>
      <c r="AG53">
        <v>2</v>
      </c>
      <c r="AH53" s="60">
        <f t="shared" si="0"/>
        <v>5287.22</v>
      </c>
      <c r="AI53">
        <v>2</v>
      </c>
      <c r="AJ53" s="60">
        <v>5287.22</v>
      </c>
      <c r="AK53">
        <v>3</v>
      </c>
      <c r="AL53" s="60">
        <v>7930.83</v>
      </c>
      <c r="AM53">
        <v>0</v>
      </c>
      <c r="AN53" s="60">
        <v>0</v>
      </c>
      <c r="AO53">
        <v>0</v>
      </c>
      <c r="AP53" s="60">
        <v>0</v>
      </c>
      <c r="AQ53">
        <v>0</v>
      </c>
      <c r="AR53" s="60">
        <v>0</v>
      </c>
      <c r="AS53">
        <v>2</v>
      </c>
      <c r="AT53" s="60">
        <v>5287.22</v>
      </c>
      <c r="AU53">
        <v>3</v>
      </c>
      <c r="AV53" s="60">
        <v>7930.83</v>
      </c>
      <c r="AW53">
        <v>2</v>
      </c>
      <c r="AX53" s="60">
        <v>5287.22</v>
      </c>
      <c r="AY53">
        <v>2</v>
      </c>
      <c r="AZ53" s="60">
        <v>5287.22</v>
      </c>
      <c r="BA53">
        <v>2</v>
      </c>
      <c r="BB53" s="60">
        <v>5287.22</v>
      </c>
      <c r="BC53">
        <v>2</v>
      </c>
      <c r="BD53" s="60">
        <v>5287.22</v>
      </c>
      <c r="BE53">
        <v>3</v>
      </c>
      <c r="BF53" s="60">
        <v>7930.83</v>
      </c>
      <c r="BG53" s="60">
        <f t="shared" si="1"/>
        <v>92526.35</v>
      </c>
    </row>
    <row r="54" spans="1:59" ht="15" customHeight="1" x14ac:dyDescent="0.25">
      <c r="A54" s="56">
        <v>58</v>
      </c>
      <c r="B54" s="56" t="s">
        <v>23</v>
      </c>
      <c r="C54" s="75" t="s">
        <v>138</v>
      </c>
      <c r="D54" s="56" t="s">
        <v>139</v>
      </c>
      <c r="E54" s="56" t="s">
        <v>139</v>
      </c>
      <c r="F54" s="57">
        <v>25</v>
      </c>
      <c r="G54" s="58" t="s">
        <v>61</v>
      </c>
      <c r="H54" s="59">
        <v>4353.25</v>
      </c>
      <c r="I54">
        <v>2</v>
      </c>
      <c r="J54" s="53">
        <v>8706.5</v>
      </c>
      <c r="K54">
        <v>1</v>
      </c>
      <c r="L54" s="60">
        <v>4353.25</v>
      </c>
      <c r="M54">
        <v>1</v>
      </c>
      <c r="N54" s="60">
        <v>4353.25</v>
      </c>
      <c r="O54">
        <v>0</v>
      </c>
      <c r="P54" s="60">
        <v>0</v>
      </c>
      <c r="Q54">
        <v>1</v>
      </c>
      <c r="R54" s="60">
        <v>4353.25</v>
      </c>
      <c r="S54">
        <v>1</v>
      </c>
      <c r="T54" s="60">
        <v>4353.25</v>
      </c>
      <c r="U54">
        <v>1</v>
      </c>
      <c r="V54" s="60">
        <v>4353.25</v>
      </c>
      <c r="W54">
        <v>1</v>
      </c>
      <c r="X54" s="60">
        <v>4353.25</v>
      </c>
      <c r="Y54">
        <v>1</v>
      </c>
      <c r="Z54" s="60">
        <v>4353.25</v>
      </c>
      <c r="AA54">
        <v>1</v>
      </c>
      <c r="AB54" s="60">
        <v>4353.25</v>
      </c>
      <c r="AC54">
        <v>1</v>
      </c>
      <c r="AD54" s="60">
        <v>4353.25</v>
      </c>
      <c r="AE54">
        <v>1</v>
      </c>
      <c r="AF54" s="60">
        <v>4353.25</v>
      </c>
      <c r="AG54">
        <v>1</v>
      </c>
      <c r="AH54" s="60">
        <f t="shared" si="0"/>
        <v>4353.25</v>
      </c>
      <c r="AI54">
        <v>1</v>
      </c>
      <c r="AJ54" s="60">
        <v>4353.25</v>
      </c>
      <c r="AK54">
        <v>1</v>
      </c>
      <c r="AL54" s="60">
        <v>4353.25</v>
      </c>
      <c r="AM54">
        <v>1</v>
      </c>
      <c r="AN54" s="60">
        <v>4353.25</v>
      </c>
      <c r="AO54">
        <v>1</v>
      </c>
      <c r="AP54" s="60">
        <v>4353.25</v>
      </c>
      <c r="AQ54">
        <v>1</v>
      </c>
      <c r="AR54" s="60">
        <v>4353.25</v>
      </c>
      <c r="AS54">
        <v>1</v>
      </c>
      <c r="AT54" s="60">
        <v>4353.25</v>
      </c>
      <c r="AU54">
        <v>1</v>
      </c>
      <c r="AV54" s="60">
        <v>4353.25</v>
      </c>
      <c r="AW54">
        <v>1</v>
      </c>
      <c r="AX54" s="60">
        <v>4353.25</v>
      </c>
      <c r="AY54">
        <v>1</v>
      </c>
      <c r="AZ54" s="60">
        <v>4353.25</v>
      </c>
      <c r="BA54">
        <v>1</v>
      </c>
      <c r="BB54" s="60">
        <v>4353.25</v>
      </c>
      <c r="BC54">
        <v>1</v>
      </c>
      <c r="BD54" s="60">
        <v>4353.25</v>
      </c>
      <c r="BE54">
        <v>1</v>
      </c>
      <c r="BF54" s="60">
        <v>4353.25</v>
      </c>
      <c r="BG54" s="60">
        <f t="shared" si="1"/>
        <v>108831.25</v>
      </c>
    </row>
    <row r="55" spans="1:59" ht="15" customHeight="1" x14ac:dyDescent="0.25">
      <c r="A55" s="56">
        <v>59</v>
      </c>
      <c r="B55" s="56" t="s">
        <v>23</v>
      </c>
      <c r="C55" s="75" t="s">
        <v>138</v>
      </c>
      <c r="D55" s="56" t="s">
        <v>140</v>
      </c>
      <c r="E55" s="56" t="s">
        <v>140</v>
      </c>
      <c r="F55" s="57">
        <v>20</v>
      </c>
      <c r="G55" s="58" t="s">
        <v>61</v>
      </c>
      <c r="H55" s="59">
        <v>2374.21</v>
      </c>
      <c r="I55">
        <v>10</v>
      </c>
      <c r="J55" s="53">
        <v>23742.1</v>
      </c>
      <c r="K55">
        <v>10</v>
      </c>
      <c r="L55" s="60">
        <v>23742.1</v>
      </c>
      <c r="M55">
        <v>0</v>
      </c>
      <c r="N55" s="60">
        <v>0</v>
      </c>
      <c r="O55">
        <v>0</v>
      </c>
      <c r="P55" s="60">
        <v>0</v>
      </c>
      <c r="Q55">
        <v>0</v>
      </c>
      <c r="R55" s="60">
        <v>0</v>
      </c>
      <c r="S55">
        <v>0</v>
      </c>
      <c r="T55" s="60">
        <v>0</v>
      </c>
      <c r="U55">
        <v>0</v>
      </c>
      <c r="V55" s="60">
        <v>0</v>
      </c>
      <c r="W55">
        <v>0</v>
      </c>
      <c r="X55" s="60">
        <v>0</v>
      </c>
      <c r="Y55">
        <v>0</v>
      </c>
      <c r="Z55" s="60">
        <v>0</v>
      </c>
      <c r="AA55">
        <v>0</v>
      </c>
      <c r="AB55" s="60">
        <v>0</v>
      </c>
      <c r="AC55">
        <v>0</v>
      </c>
      <c r="AD55" s="60">
        <v>0</v>
      </c>
      <c r="AE55">
        <v>0</v>
      </c>
      <c r="AF55" s="60">
        <v>0</v>
      </c>
      <c r="AG55">
        <v>0</v>
      </c>
      <c r="AH55" s="60">
        <f t="shared" si="0"/>
        <v>0</v>
      </c>
      <c r="AI55">
        <v>0</v>
      </c>
      <c r="AJ55" s="60">
        <v>0</v>
      </c>
      <c r="AK55">
        <v>0</v>
      </c>
      <c r="AL55" s="60">
        <v>0</v>
      </c>
      <c r="AM55">
        <v>0</v>
      </c>
      <c r="AN55" s="60">
        <v>0</v>
      </c>
      <c r="AO55">
        <v>0</v>
      </c>
      <c r="AP55" s="60">
        <v>0</v>
      </c>
      <c r="AQ55">
        <v>0</v>
      </c>
      <c r="AR55" s="60">
        <v>0</v>
      </c>
      <c r="AS55">
        <v>0</v>
      </c>
      <c r="AT55" s="60">
        <v>0</v>
      </c>
      <c r="AU55">
        <v>0</v>
      </c>
      <c r="AV55" s="60">
        <v>0</v>
      </c>
      <c r="AW55">
        <v>0</v>
      </c>
      <c r="AX55" s="60">
        <v>0</v>
      </c>
      <c r="AY55">
        <v>0</v>
      </c>
      <c r="AZ55" s="60">
        <v>0</v>
      </c>
      <c r="BA55">
        <v>0</v>
      </c>
      <c r="BB55" s="60">
        <v>0</v>
      </c>
      <c r="BC55">
        <v>0</v>
      </c>
      <c r="BD55" s="60">
        <v>0</v>
      </c>
      <c r="BE55">
        <v>0</v>
      </c>
      <c r="BF55" s="60">
        <v>0</v>
      </c>
      <c r="BG55" s="60">
        <f t="shared" si="1"/>
        <v>47484.2</v>
      </c>
    </row>
    <row r="56" spans="1:59" ht="15" customHeight="1" x14ac:dyDescent="0.25">
      <c r="A56" s="56">
        <v>60</v>
      </c>
      <c r="B56" s="56" t="s">
        <v>23</v>
      </c>
      <c r="C56" s="75" t="s">
        <v>141</v>
      </c>
      <c r="D56" s="56" t="s">
        <v>142</v>
      </c>
      <c r="E56" s="56" t="s">
        <v>142</v>
      </c>
      <c r="F56" s="57">
        <v>41</v>
      </c>
      <c r="G56" s="58" t="s">
        <v>61</v>
      </c>
      <c r="H56" s="59">
        <v>3308.18</v>
      </c>
      <c r="I56">
        <v>0</v>
      </c>
      <c r="J56" s="53">
        <v>0</v>
      </c>
      <c r="K56">
        <v>0</v>
      </c>
      <c r="L56" s="60">
        <v>0</v>
      </c>
      <c r="M56">
        <v>0</v>
      </c>
      <c r="N56" s="60">
        <v>0</v>
      </c>
      <c r="O56">
        <v>0</v>
      </c>
      <c r="P56" s="60">
        <v>0</v>
      </c>
      <c r="Q56">
        <v>0</v>
      </c>
      <c r="R56" s="60">
        <v>0</v>
      </c>
      <c r="S56">
        <v>0</v>
      </c>
      <c r="T56" s="60">
        <v>0</v>
      </c>
      <c r="U56">
        <v>0</v>
      </c>
      <c r="V56" s="60">
        <v>0</v>
      </c>
      <c r="W56">
        <v>3</v>
      </c>
      <c r="X56" s="60">
        <v>9924.5399999999991</v>
      </c>
      <c r="Y56">
        <v>0</v>
      </c>
      <c r="Z56" s="60">
        <v>0</v>
      </c>
      <c r="AA56">
        <v>3</v>
      </c>
      <c r="AB56" s="60">
        <v>9924.5399999999991</v>
      </c>
      <c r="AC56">
        <v>0</v>
      </c>
      <c r="AD56" s="60">
        <v>0</v>
      </c>
      <c r="AE56">
        <v>0</v>
      </c>
      <c r="AF56" s="60">
        <v>0</v>
      </c>
      <c r="AG56">
        <v>0</v>
      </c>
      <c r="AH56" s="60">
        <f t="shared" si="0"/>
        <v>0</v>
      </c>
      <c r="AI56">
        <v>1</v>
      </c>
      <c r="AJ56" s="60">
        <v>3308.18</v>
      </c>
      <c r="AK56">
        <v>2</v>
      </c>
      <c r="AL56" s="60">
        <v>6616.36</v>
      </c>
      <c r="AM56">
        <v>1</v>
      </c>
      <c r="AN56" s="60">
        <v>3308.18</v>
      </c>
      <c r="AO56">
        <v>0</v>
      </c>
      <c r="AP56" s="60">
        <v>0</v>
      </c>
      <c r="AQ56">
        <v>1</v>
      </c>
      <c r="AR56" s="60">
        <v>3308.18</v>
      </c>
      <c r="AS56">
        <v>3</v>
      </c>
      <c r="AT56" s="60">
        <v>9924.5399999999991</v>
      </c>
      <c r="AU56">
        <v>5</v>
      </c>
      <c r="AV56" s="60">
        <v>16540.899999999998</v>
      </c>
      <c r="AW56">
        <v>5</v>
      </c>
      <c r="AX56" s="60">
        <v>16540.899999999998</v>
      </c>
      <c r="AY56">
        <v>5</v>
      </c>
      <c r="AZ56" s="60">
        <v>16540.899999999998</v>
      </c>
      <c r="BA56">
        <v>5</v>
      </c>
      <c r="BB56" s="60">
        <v>16540.899999999998</v>
      </c>
      <c r="BC56">
        <v>5</v>
      </c>
      <c r="BD56" s="60">
        <v>16540.899999999998</v>
      </c>
      <c r="BE56">
        <v>2</v>
      </c>
      <c r="BF56" s="60">
        <v>6616.36</v>
      </c>
      <c r="BG56" s="60">
        <f t="shared" si="1"/>
        <v>135635.37999999995</v>
      </c>
    </row>
    <row r="57" spans="1:59" ht="15" customHeight="1" x14ac:dyDescent="0.25">
      <c r="A57" s="56">
        <v>61</v>
      </c>
      <c r="B57" s="56" t="s">
        <v>23</v>
      </c>
      <c r="C57" s="75" t="s">
        <v>141</v>
      </c>
      <c r="D57" s="56" t="s">
        <v>143</v>
      </c>
      <c r="E57" s="56" t="s">
        <v>143</v>
      </c>
      <c r="F57" s="57">
        <v>22</v>
      </c>
      <c r="G57" s="58" t="s">
        <v>61</v>
      </c>
      <c r="H57" s="59">
        <v>11027.25</v>
      </c>
      <c r="I57">
        <v>10</v>
      </c>
      <c r="J57" s="53">
        <v>110272.5</v>
      </c>
      <c r="K57">
        <v>5</v>
      </c>
      <c r="L57" s="60">
        <v>55136.25</v>
      </c>
      <c r="M57">
        <v>2</v>
      </c>
      <c r="N57" s="60">
        <v>22054.5</v>
      </c>
      <c r="O57">
        <v>0</v>
      </c>
      <c r="P57" s="60">
        <v>0</v>
      </c>
      <c r="Q57">
        <v>1</v>
      </c>
      <c r="R57" s="60">
        <v>11027.25</v>
      </c>
      <c r="S57">
        <v>1</v>
      </c>
      <c r="T57" s="60">
        <v>11027.25</v>
      </c>
      <c r="U57">
        <v>3</v>
      </c>
      <c r="V57" s="60">
        <v>33081.75</v>
      </c>
      <c r="W57">
        <v>0</v>
      </c>
      <c r="X57" s="60">
        <v>0</v>
      </c>
      <c r="Y57">
        <v>0</v>
      </c>
      <c r="Z57" s="60">
        <v>0</v>
      </c>
      <c r="AA57">
        <v>0</v>
      </c>
      <c r="AB57" s="60">
        <v>0</v>
      </c>
      <c r="AC57">
        <v>0</v>
      </c>
      <c r="AD57" s="60">
        <v>0</v>
      </c>
      <c r="AE57">
        <v>0</v>
      </c>
      <c r="AF57" s="60">
        <v>0</v>
      </c>
      <c r="AG57">
        <v>0</v>
      </c>
      <c r="AH57" s="60">
        <f t="shared" si="0"/>
        <v>0</v>
      </c>
      <c r="AI57">
        <v>0</v>
      </c>
      <c r="AJ57" s="60">
        <v>0</v>
      </c>
      <c r="AK57">
        <v>0</v>
      </c>
      <c r="AL57" s="60">
        <v>0</v>
      </c>
      <c r="AM57">
        <v>0</v>
      </c>
      <c r="AN57" s="60">
        <v>0</v>
      </c>
      <c r="AO57">
        <v>0</v>
      </c>
      <c r="AP57" s="60">
        <v>0</v>
      </c>
      <c r="AQ57">
        <v>0</v>
      </c>
      <c r="AR57" s="60">
        <v>0</v>
      </c>
      <c r="AS57">
        <v>0</v>
      </c>
      <c r="AT57" s="60">
        <v>0</v>
      </c>
      <c r="AU57">
        <v>0</v>
      </c>
      <c r="AV57" s="60">
        <v>0</v>
      </c>
      <c r="AW57">
        <v>0</v>
      </c>
      <c r="AX57" s="60">
        <v>0</v>
      </c>
      <c r="AY57">
        <v>0</v>
      </c>
      <c r="AZ57" s="60">
        <v>0</v>
      </c>
      <c r="BA57">
        <v>0</v>
      </c>
      <c r="BB57" s="60">
        <v>0</v>
      </c>
      <c r="BC57">
        <v>0</v>
      </c>
      <c r="BD57" s="60">
        <v>0</v>
      </c>
      <c r="BE57">
        <v>0</v>
      </c>
      <c r="BF57" s="60">
        <v>0</v>
      </c>
      <c r="BG57" s="60">
        <f t="shared" si="1"/>
        <v>242599.5</v>
      </c>
    </row>
    <row r="58" spans="1:59" ht="15" customHeight="1" x14ac:dyDescent="0.25">
      <c r="A58" s="56">
        <v>62</v>
      </c>
      <c r="B58" s="56" t="s">
        <v>23</v>
      </c>
      <c r="C58" s="75" t="s">
        <v>120</v>
      </c>
      <c r="D58" s="56" t="s">
        <v>144</v>
      </c>
      <c r="E58" s="56" t="s">
        <v>144</v>
      </c>
      <c r="F58" s="57">
        <v>25</v>
      </c>
      <c r="G58" s="58" t="s">
        <v>61</v>
      </c>
      <c r="H58" s="59">
        <v>6616.35</v>
      </c>
      <c r="I58">
        <v>2</v>
      </c>
      <c r="J58" s="53">
        <v>13232.7</v>
      </c>
      <c r="K58">
        <v>1</v>
      </c>
      <c r="L58" s="60">
        <v>6616.35</v>
      </c>
      <c r="M58">
        <v>1</v>
      </c>
      <c r="N58" s="60">
        <v>6616.35</v>
      </c>
      <c r="O58">
        <v>0</v>
      </c>
      <c r="P58" s="60">
        <v>0</v>
      </c>
      <c r="Q58">
        <v>1</v>
      </c>
      <c r="R58" s="60">
        <v>6616.35</v>
      </c>
      <c r="S58">
        <v>1</v>
      </c>
      <c r="T58" s="60">
        <v>6616.35</v>
      </c>
      <c r="U58">
        <v>1</v>
      </c>
      <c r="V58" s="60">
        <v>6616.35</v>
      </c>
      <c r="W58">
        <v>1</v>
      </c>
      <c r="X58" s="60">
        <v>6616.35</v>
      </c>
      <c r="Y58">
        <v>1</v>
      </c>
      <c r="Z58" s="60">
        <v>6616.35</v>
      </c>
      <c r="AA58">
        <v>1</v>
      </c>
      <c r="AB58" s="60">
        <v>6616.35</v>
      </c>
      <c r="AC58">
        <v>1</v>
      </c>
      <c r="AD58" s="60">
        <v>6616.35</v>
      </c>
      <c r="AE58">
        <v>1</v>
      </c>
      <c r="AF58" s="60">
        <v>6616.35</v>
      </c>
      <c r="AG58">
        <v>1</v>
      </c>
      <c r="AH58" s="60">
        <f t="shared" si="0"/>
        <v>6616.35</v>
      </c>
      <c r="AI58">
        <v>1</v>
      </c>
      <c r="AJ58" s="60">
        <v>6616.35</v>
      </c>
      <c r="AK58">
        <v>1</v>
      </c>
      <c r="AL58" s="60">
        <v>6616.35</v>
      </c>
      <c r="AM58">
        <v>1</v>
      </c>
      <c r="AN58" s="60">
        <v>6616.35</v>
      </c>
      <c r="AO58">
        <v>1</v>
      </c>
      <c r="AP58" s="60">
        <v>6616.35</v>
      </c>
      <c r="AQ58">
        <v>1</v>
      </c>
      <c r="AR58" s="60">
        <v>6616.35</v>
      </c>
      <c r="AS58">
        <v>1</v>
      </c>
      <c r="AT58" s="60">
        <v>6616.35</v>
      </c>
      <c r="AU58">
        <v>1</v>
      </c>
      <c r="AV58" s="60">
        <v>6616.35</v>
      </c>
      <c r="AW58">
        <v>1</v>
      </c>
      <c r="AX58" s="60">
        <v>6616.35</v>
      </c>
      <c r="AY58">
        <v>1</v>
      </c>
      <c r="AZ58" s="60">
        <v>6616.35</v>
      </c>
      <c r="BA58">
        <v>1</v>
      </c>
      <c r="BB58" s="60">
        <v>6616.35</v>
      </c>
      <c r="BC58">
        <v>1</v>
      </c>
      <c r="BD58" s="60">
        <v>6616.35</v>
      </c>
      <c r="BE58">
        <v>1</v>
      </c>
      <c r="BF58" s="60">
        <v>6616.35</v>
      </c>
      <c r="BG58" s="60">
        <f t="shared" si="1"/>
        <v>165408.75000000009</v>
      </c>
    </row>
    <row r="59" spans="1:59" ht="15" customHeight="1" x14ac:dyDescent="0.25">
      <c r="A59" s="56">
        <v>63</v>
      </c>
      <c r="B59" s="56" t="s">
        <v>23</v>
      </c>
      <c r="C59" s="75" t="s">
        <v>138</v>
      </c>
      <c r="D59" s="56" t="s">
        <v>145</v>
      </c>
      <c r="E59" s="56" t="s">
        <v>145</v>
      </c>
      <c r="F59" s="57">
        <v>59</v>
      </c>
      <c r="G59" s="58" t="s">
        <v>61</v>
      </c>
      <c r="H59" s="59">
        <v>4353.25</v>
      </c>
      <c r="I59">
        <v>15</v>
      </c>
      <c r="J59" s="53">
        <v>65298.75</v>
      </c>
      <c r="K59">
        <v>10</v>
      </c>
      <c r="L59" s="60">
        <v>43532.5</v>
      </c>
      <c r="M59">
        <v>1</v>
      </c>
      <c r="N59" s="60">
        <v>4353.25</v>
      </c>
      <c r="O59">
        <v>0</v>
      </c>
      <c r="P59" s="60">
        <v>0</v>
      </c>
      <c r="Q59">
        <v>2</v>
      </c>
      <c r="R59" s="60">
        <v>8706.5</v>
      </c>
      <c r="S59">
        <v>0</v>
      </c>
      <c r="T59" s="60">
        <v>0</v>
      </c>
      <c r="U59">
        <v>1</v>
      </c>
      <c r="V59" s="60">
        <v>4353.25</v>
      </c>
      <c r="W59">
        <v>1</v>
      </c>
      <c r="X59" s="60">
        <v>4353.25</v>
      </c>
      <c r="Y59">
        <v>2</v>
      </c>
      <c r="Z59" s="60">
        <v>8706.5</v>
      </c>
      <c r="AA59">
        <v>7</v>
      </c>
      <c r="AB59" s="60">
        <v>30472.75</v>
      </c>
      <c r="AC59">
        <v>0</v>
      </c>
      <c r="AD59" s="60">
        <v>0</v>
      </c>
      <c r="AE59">
        <v>1</v>
      </c>
      <c r="AF59" s="60">
        <v>4353.25</v>
      </c>
      <c r="AG59">
        <v>1</v>
      </c>
      <c r="AH59" s="60">
        <f t="shared" si="0"/>
        <v>4353.25</v>
      </c>
      <c r="AI59">
        <v>0</v>
      </c>
      <c r="AJ59" s="60">
        <v>0</v>
      </c>
      <c r="AK59">
        <v>1</v>
      </c>
      <c r="AL59" s="60">
        <v>4353.25</v>
      </c>
      <c r="AM59">
        <v>2</v>
      </c>
      <c r="AN59" s="60">
        <v>8706.5</v>
      </c>
      <c r="AO59">
        <v>0</v>
      </c>
      <c r="AP59" s="60">
        <v>0</v>
      </c>
      <c r="AQ59">
        <v>2</v>
      </c>
      <c r="AR59" s="60">
        <v>8706.5</v>
      </c>
      <c r="AS59">
        <v>2</v>
      </c>
      <c r="AT59" s="60">
        <v>8706.5</v>
      </c>
      <c r="AU59">
        <v>2</v>
      </c>
      <c r="AV59" s="60">
        <v>8706.5</v>
      </c>
      <c r="AW59">
        <v>2</v>
      </c>
      <c r="AX59" s="60">
        <v>8706.5</v>
      </c>
      <c r="AY59">
        <v>2</v>
      </c>
      <c r="AZ59" s="60">
        <v>8706.5</v>
      </c>
      <c r="BA59">
        <v>2</v>
      </c>
      <c r="BB59" s="60">
        <v>8706.5</v>
      </c>
      <c r="BC59">
        <v>2</v>
      </c>
      <c r="BD59" s="60">
        <v>8706.5</v>
      </c>
      <c r="BE59">
        <v>1</v>
      </c>
      <c r="BF59" s="60">
        <v>4353.25</v>
      </c>
      <c r="BG59" s="60">
        <f t="shared" si="1"/>
        <v>256841.75</v>
      </c>
    </row>
    <row r="60" spans="1:59" ht="15" customHeight="1" x14ac:dyDescent="0.25">
      <c r="A60" s="56">
        <v>64</v>
      </c>
      <c r="B60" s="56" t="s">
        <v>23</v>
      </c>
      <c r="C60" s="75" t="s">
        <v>141</v>
      </c>
      <c r="D60" s="56" t="s">
        <v>146</v>
      </c>
      <c r="E60" s="56" t="s">
        <v>146</v>
      </c>
      <c r="F60" s="57">
        <v>25</v>
      </c>
      <c r="G60" s="58" t="s">
        <v>61</v>
      </c>
      <c r="H60" s="59">
        <v>3801.89</v>
      </c>
      <c r="I60">
        <v>2</v>
      </c>
      <c r="J60" s="53">
        <v>7603.78</v>
      </c>
      <c r="K60">
        <v>1</v>
      </c>
      <c r="L60" s="60">
        <v>3801.89</v>
      </c>
      <c r="M60">
        <v>1</v>
      </c>
      <c r="N60" s="60">
        <v>3801.89</v>
      </c>
      <c r="O60">
        <v>0</v>
      </c>
      <c r="P60" s="60">
        <v>0</v>
      </c>
      <c r="Q60">
        <v>1</v>
      </c>
      <c r="R60" s="60">
        <v>3801.89</v>
      </c>
      <c r="S60">
        <v>1</v>
      </c>
      <c r="T60" s="60">
        <v>3801.89</v>
      </c>
      <c r="U60">
        <v>1</v>
      </c>
      <c r="V60" s="60">
        <v>3801.89</v>
      </c>
      <c r="W60">
        <v>1</v>
      </c>
      <c r="X60" s="60">
        <v>3801.89</v>
      </c>
      <c r="Y60">
        <v>1</v>
      </c>
      <c r="Z60" s="60">
        <v>3801.89</v>
      </c>
      <c r="AA60">
        <v>1</v>
      </c>
      <c r="AB60" s="60">
        <v>3801.89</v>
      </c>
      <c r="AC60">
        <v>1</v>
      </c>
      <c r="AD60" s="60">
        <v>3801.89</v>
      </c>
      <c r="AE60">
        <v>1</v>
      </c>
      <c r="AF60" s="60">
        <v>3801.89</v>
      </c>
      <c r="AG60">
        <v>1</v>
      </c>
      <c r="AH60" s="60">
        <f t="shared" si="0"/>
        <v>3801.89</v>
      </c>
      <c r="AI60">
        <v>1</v>
      </c>
      <c r="AJ60" s="60">
        <v>3801.89</v>
      </c>
      <c r="AK60">
        <v>1</v>
      </c>
      <c r="AL60" s="60">
        <v>3801.89</v>
      </c>
      <c r="AM60">
        <v>1</v>
      </c>
      <c r="AN60" s="60">
        <v>3801.89</v>
      </c>
      <c r="AO60">
        <v>1</v>
      </c>
      <c r="AP60" s="60">
        <v>3801.89</v>
      </c>
      <c r="AQ60">
        <v>1</v>
      </c>
      <c r="AR60" s="60">
        <v>3801.89</v>
      </c>
      <c r="AS60">
        <v>1</v>
      </c>
      <c r="AT60" s="60">
        <v>3801.89</v>
      </c>
      <c r="AU60">
        <v>1</v>
      </c>
      <c r="AV60" s="60">
        <v>3801.89</v>
      </c>
      <c r="AW60">
        <v>1</v>
      </c>
      <c r="AX60" s="60">
        <v>3801.89</v>
      </c>
      <c r="AY60">
        <v>1</v>
      </c>
      <c r="AZ60" s="60">
        <v>3801.89</v>
      </c>
      <c r="BA60">
        <v>1</v>
      </c>
      <c r="BB60" s="60">
        <v>3801.89</v>
      </c>
      <c r="BC60">
        <v>1</v>
      </c>
      <c r="BD60" s="60">
        <v>3801.89</v>
      </c>
      <c r="BE60">
        <v>1</v>
      </c>
      <c r="BF60" s="60">
        <v>3801.89</v>
      </c>
      <c r="BG60" s="60">
        <f t="shared" si="1"/>
        <v>95047.25</v>
      </c>
    </row>
    <row r="61" spans="1:59" ht="15" customHeight="1" x14ac:dyDescent="0.25">
      <c r="A61" s="56">
        <v>65</v>
      </c>
      <c r="B61" s="56" t="s">
        <v>23</v>
      </c>
      <c r="C61" s="75" t="s">
        <v>120</v>
      </c>
      <c r="D61" s="56" t="s">
        <v>147</v>
      </c>
      <c r="E61" s="56" t="s">
        <v>147</v>
      </c>
      <c r="F61" s="57">
        <v>56</v>
      </c>
      <c r="G61" s="58" t="s">
        <v>61</v>
      </c>
      <c r="H61" s="59">
        <v>18352.2</v>
      </c>
      <c r="I61">
        <v>0</v>
      </c>
      <c r="J61" s="53">
        <v>0</v>
      </c>
      <c r="K61">
        <v>0</v>
      </c>
      <c r="L61" s="60">
        <v>0</v>
      </c>
      <c r="M61">
        <v>5</v>
      </c>
      <c r="N61" s="60">
        <v>91761</v>
      </c>
      <c r="O61">
        <v>0</v>
      </c>
      <c r="P61" s="60">
        <v>0</v>
      </c>
      <c r="Q61">
        <v>4</v>
      </c>
      <c r="R61" s="60">
        <v>73408.800000000003</v>
      </c>
      <c r="S61">
        <v>0</v>
      </c>
      <c r="T61" s="60">
        <v>0</v>
      </c>
      <c r="U61">
        <v>4</v>
      </c>
      <c r="V61" s="60">
        <v>73408.800000000003</v>
      </c>
      <c r="W61">
        <v>2</v>
      </c>
      <c r="X61" s="60">
        <v>36704.400000000001</v>
      </c>
      <c r="Y61">
        <v>3</v>
      </c>
      <c r="Z61" s="60">
        <v>55056.600000000006</v>
      </c>
      <c r="AA61">
        <v>5</v>
      </c>
      <c r="AB61" s="60">
        <v>91761</v>
      </c>
      <c r="AC61">
        <v>4</v>
      </c>
      <c r="AD61" s="60">
        <v>73408.800000000003</v>
      </c>
      <c r="AE61">
        <v>1</v>
      </c>
      <c r="AF61" s="60">
        <v>18352.2</v>
      </c>
      <c r="AG61">
        <v>3</v>
      </c>
      <c r="AH61" s="60">
        <f t="shared" si="0"/>
        <v>55056.600000000006</v>
      </c>
      <c r="AI61">
        <v>1</v>
      </c>
      <c r="AJ61" s="60">
        <v>18352.2</v>
      </c>
      <c r="AK61">
        <v>4</v>
      </c>
      <c r="AL61" s="60">
        <v>73408.800000000003</v>
      </c>
      <c r="AM61">
        <v>2</v>
      </c>
      <c r="AN61" s="60">
        <v>36704.400000000001</v>
      </c>
      <c r="AO61">
        <v>0</v>
      </c>
      <c r="AP61" s="60">
        <v>0</v>
      </c>
      <c r="AQ61">
        <v>2</v>
      </c>
      <c r="AR61" s="60">
        <v>36704.400000000001</v>
      </c>
      <c r="AS61">
        <v>2</v>
      </c>
      <c r="AT61" s="60">
        <v>36704.400000000001</v>
      </c>
      <c r="AU61">
        <v>2</v>
      </c>
      <c r="AV61" s="60">
        <v>36704.400000000001</v>
      </c>
      <c r="AW61">
        <v>2</v>
      </c>
      <c r="AX61" s="60">
        <v>36704.400000000001</v>
      </c>
      <c r="AY61">
        <v>2</v>
      </c>
      <c r="AZ61" s="60">
        <v>36704.400000000001</v>
      </c>
      <c r="BA61">
        <v>2</v>
      </c>
      <c r="BB61" s="60">
        <v>36704.400000000001</v>
      </c>
      <c r="BC61">
        <v>2</v>
      </c>
      <c r="BD61" s="60">
        <v>36704.400000000001</v>
      </c>
      <c r="BE61">
        <v>4</v>
      </c>
      <c r="BF61" s="60">
        <v>73408.800000000003</v>
      </c>
      <c r="BG61" s="60">
        <f t="shared" si="1"/>
        <v>1027723.2000000002</v>
      </c>
    </row>
    <row r="62" spans="1:59" ht="15" customHeight="1" x14ac:dyDescent="0.25">
      <c r="A62" s="56">
        <v>66</v>
      </c>
      <c r="B62" s="56" t="s">
        <v>23</v>
      </c>
      <c r="C62" s="75" t="s">
        <v>120</v>
      </c>
      <c r="D62" s="56" t="s">
        <v>148</v>
      </c>
      <c r="E62" s="56" t="s">
        <v>148</v>
      </c>
      <c r="F62" s="57">
        <v>65</v>
      </c>
      <c r="G62" s="58" t="s">
        <v>61</v>
      </c>
      <c r="H62" s="59">
        <v>18352.2</v>
      </c>
      <c r="I62">
        <v>0</v>
      </c>
      <c r="J62" s="53">
        <v>0</v>
      </c>
      <c r="K62">
        <v>0</v>
      </c>
      <c r="L62" s="60">
        <v>0</v>
      </c>
      <c r="M62">
        <v>5</v>
      </c>
      <c r="N62" s="60">
        <v>91761</v>
      </c>
      <c r="O62">
        <v>0</v>
      </c>
      <c r="P62" s="60">
        <v>0</v>
      </c>
      <c r="Q62">
        <v>3</v>
      </c>
      <c r="R62" s="60">
        <v>55056.600000000006</v>
      </c>
      <c r="S62">
        <v>3</v>
      </c>
      <c r="T62" s="60">
        <v>55056.600000000006</v>
      </c>
      <c r="U62">
        <v>2</v>
      </c>
      <c r="V62" s="60">
        <v>36704.400000000001</v>
      </c>
      <c r="W62">
        <v>1</v>
      </c>
      <c r="X62" s="60">
        <v>18352.2</v>
      </c>
      <c r="Y62">
        <v>6</v>
      </c>
      <c r="Z62" s="60">
        <v>110113.20000000001</v>
      </c>
      <c r="AA62">
        <v>4</v>
      </c>
      <c r="AB62" s="60">
        <v>73408.800000000003</v>
      </c>
      <c r="AC62">
        <v>2</v>
      </c>
      <c r="AD62" s="60">
        <v>36704.400000000001</v>
      </c>
      <c r="AE62">
        <v>1</v>
      </c>
      <c r="AF62" s="60">
        <v>18352.2</v>
      </c>
      <c r="AG62">
        <v>3</v>
      </c>
      <c r="AH62" s="60">
        <f t="shared" si="0"/>
        <v>55056.600000000006</v>
      </c>
      <c r="AI62">
        <v>3</v>
      </c>
      <c r="AJ62" s="60">
        <v>55056.600000000006</v>
      </c>
      <c r="AK62">
        <v>7</v>
      </c>
      <c r="AL62" s="60">
        <v>128465.40000000001</v>
      </c>
      <c r="AM62">
        <v>2</v>
      </c>
      <c r="AN62" s="60">
        <v>36704.400000000001</v>
      </c>
      <c r="AO62">
        <v>1</v>
      </c>
      <c r="AP62" s="60">
        <v>18352.2</v>
      </c>
      <c r="AQ62">
        <v>3</v>
      </c>
      <c r="AR62" s="60">
        <v>55056.600000000006</v>
      </c>
      <c r="AS62">
        <v>2</v>
      </c>
      <c r="AT62" s="60">
        <v>36704.400000000001</v>
      </c>
      <c r="AU62">
        <v>2</v>
      </c>
      <c r="AV62" s="60">
        <v>36704.400000000001</v>
      </c>
      <c r="AW62">
        <v>2</v>
      </c>
      <c r="AX62" s="60">
        <v>36704.400000000001</v>
      </c>
      <c r="AY62">
        <v>2</v>
      </c>
      <c r="AZ62" s="60">
        <v>36704.400000000001</v>
      </c>
      <c r="BA62">
        <v>2</v>
      </c>
      <c r="BB62" s="60">
        <v>36704.400000000001</v>
      </c>
      <c r="BC62">
        <v>2</v>
      </c>
      <c r="BD62" s="60">
        <v>36704.400000000001</v>
      </c>
      <c r="BE62">
        <v>7</v>
      </c>
      <c r="BF62" s="60">
        <v>128465.40000000001</v>
      </c>
      <c r="BG62" s="60">
        <f t="shared" si="1"/>
        <v>1192893</v>
      </c>
    </row>
    <row r="63" spans="1:59" ht="15" customHeight="1" x14ac:dyDescent="0.25">
      <c r="A63" s="56">
        <v>67</v>
      </c>
      <c r="B63" s="56" t="s">
        <v>23</v>
      </c>
      <c r="C63" s="75" t="s">
        <v>120</v>
      </c>
      <c r="D63" s="56" t="s">
        <v>149</v>
      </c>
      <c r="E63" s="56" t="s">
        <v>149</v>
      </c>
      <c r="F63" s="57">
        <v>25</v>
      </c>
      <c r="G63" s="58" t="s">
        <v>61</v>
      </c>
      <c r="H63" s="59">
        <v>27568.13</v>
      </c>
      <c r="I63">
        <v>15</v>
      </c>
      <c r="J63" s="53">
        <v>413521.95</v>
      </c>
      <c r="K63">
        <v>10</v>
      </c>
      <c r="L63" s="60">
        <v>275681.3</v>
      </c>
      <c r="M63">
        <v>0</v>
      </c>
      <c r="N63" s="60">
        <v>0</v>
      </c>
      <c r="O63">
        <v>0</v>
      </c>
      <c r="P63" s="60">
        <v>0</v>
      </c>
      <c r="Q63">
        <v>0</v>
      </c>
      <c r="R63" s="60">
        <v>0</v>
      </c>
      <c r="S63">
        <v>0</v>
      </c>
      <c r="T63" s="60">
        <v>0</v>
      </c>
      <c r="U63">
        <v>0</v>
      </c>
      <c r="V63" s="60">
        <v>0</v>
      </c>
      <c r="W63">
        <v>0</v>
      </c>
      <c r="X63" s="60">
        <v>0</v>
      </c>
      <c r="Y63">
        <v>0</v>
      </c>
      <c r="Z63" s="60">
        <v>0</v>
      </c>
      <c r="AA63">
        <v>0</v>
      </c>
      <c r="AB63" s="60">
        <v>0</v>
      </c>
      <c r="AC63">
        <v>0</v>
      </c>
      <c r="AD63" s="60">
        <v>0</v>
      </c>
      <c r="AE63">
        <v>0</v>
      </c>
      <c r="AF63" s="60">
        <v>0</v>
      </c>
      <c r="AG63">
        <v>0</v>
      </c>
      <c r="AH63" s="60">
        <f t="shared" si="0"/>
        <v>0</v>
      </c>
      <c r="AI63">
        <v>0</v>
      </c>
      <c r="AJ63" s="60">
        <v>0</v>
      </c>
      <c r="AK63">
        <v>0</v>
      </c>
      <c r="AL63" s="60">
        <v>0</v>
      </c>
      <c r="AM63">
        <v>0</v>
      </c>
      <c r="AN63" s="60">
        <v>0</v>
      </c>
      <c r="AO63">
        <v>0</v>
      </c>
      <c r="AP63" s="60">
        <v>0</v>
      </c>
      <c r="AQ63">
        <v>0</v>
      </c>
      <c r="AR63" s="60">
        <v>0</v>
      </c>
      <c r="AS63">
        <v>0</v>
      </c>
      <c r="AT63" s="60">
        <v>0</v>
      </c>
      <c r="AU63">
        <v>0</v>
      </c>
      <c r="AV63" s="60">
        <v>0</v>
      </c>
      <c r="AW63">
        <v>0</v>
      </c>
      <c r="AX63" s="60">
        <v>0</v>
      </c>
      <c r="AY63">
        <v>0</v>
      </c>
      <c r="AZ63" s="60">
        <v>0</v>
      </c>
      <c r="BA63">
        <v>0</v>
      </c>
      <c r="BB63" s="60">
        <v>0</v>
      </c>
      <c r="BC63">
        <v>0</v>
      </c>
      <c r="BD63" s="60">
        <v>0</v>
      </c>
      <c r="BE63">
        <v>0</v>
      </c>
      <c r="BF63" s="60">
        <v>0</v>
      </c>
      <c r="BG63" s="60">
        <f t="shared" si="1"/>
        <v>689203.25</v>
      </c>
    </row>
    <row r="64" spans="1:59" ht="15" customHeight="1" x14ac:dyDescent="0.25">
      <c r="A64" s="56">
        <v>68</v>
      </c>
      <c r="B64" s="56" t="s">
        <v>23</v>
      </c>
      <c r="C64" s="75" t="s">
        <v>120</v>
      </c>
      <c r="D64" s="56" t="s">
        <v>150</v>
      </c>
      <c r="E64" s="56" t="s">
        <v>150</v>
      </c>
      <c r="F64" s="57">
        <v>25</v>
      </c>
      <c r="G64" s="58" t="s">
        <v>61</v>
      </c>
      <c r="H64" s="59">
        <v>27568.13</v>
      </c>
      <c r="I64">
        <v>15</v>
      </c>
      <c r="J64" s="53">
        <v>413521.95</v>
      </c>
      <c r="K64">
        <v>10</v>
      </c>
      <c r="L64" s="60">
        <v>275681.3</v>
      </c>
      <c r="M64">
        <v>0</v>
      </c>
      <c r="N64" s="60">
        <v>0</v>
      </c>
      <c r="O64">
        <v>0</v>
      </c>
      <c r="P64" s="60">
        <v>0</v>
      </c>
      <c r="Q64">
        <v>0</v>
      </c>
      <c r="R64" s="60">
        <v>0</v>
      </c>
      <c r="S64">
        <v>0</v>
      </c>
      <c r="T64" s="60">
        <v>0</v>
      </c>
      <c r="U64">
        <v>0</v>
      </c>
      <c r="V64" s="60">
        <v>0</v>
      </c>
      <c r="W64">
        <v>0</v>
      </c>
      <c r="X64" s="60">
        <v>0</v>
      </c>
      <c r="Y64">
        <v>0</v>
      </c>
      <c r="Z64" s="60">
        <v>0</v>
      </c>
      <c r="AA64">
        <v>0</v>
      </c>
      <c r="AB64" s="60">
        <v>0</v>
      </c>
      <c r="AC64">
        <v>0</v>
      </c>
      <c r="AD64" s="60">
        <v>0</v>
      </c>
      <c r="AE64">
        <v>0</v>
      </c>
      <c r="AF64" s="60">
        <v>0</v>
      </c>
      <c r="AG64">
        <v>0</v>
      </c>
      <c r="AH64" s="60">
        <f t="shared" si="0"/>
        <v>0</v>
      </c>
      <c r="AI64">
        <v>0</v>
      </c>
      <c r="AJ64" s="60">
        <v>0</v>
      </c>
      <c r="AK64">
        <v>0</v>
      </c>
      <c r="AL64" s="60">
        <v>0</v>
      </c>
      <c r="AM64">
        <v>0</v>
      </c>
      <c r="AN64" s="60">
        <v>0</v>
      </c>
      <c r="AO64">
        <v>0</v>
      </c>
      <c r="AP64" s="60">
        <v>0</v>
      </c>
      <c r="AQ64">
        <v>0</v>
      </c>
      <c r="AR64" s="60">
        <v>0</v>
      </c>
      <c r="AS64">
        <v>0</v>
      </c>
      <c r="AT64" s="60">
        <v>0</v>
      </c>
      <c r="AU64">
        <v>0</v>
      </c>
      <c r="AV64" s="60">
        <v>0</v>
      </c>
      <c r="AW64">
        <v>0</v>
      </c>
      <c r="AX64" s="60">
        <v>0</v>
      </c>
      <c r="AY64">
        <v>0</v>
      </c>
      <c r="AZ64" s="60">
        <v>0</v>
      </c>
      <c r="BA64">
        <v>0</v>
      </c>
      <c r="BB64" s="60">
        <v>0</v>
      </c>
      <c r="BC64">
        <v>0</v>
      </c>
      <c r="BD64" s="60">
        <v>0</v>
      </c>
      <c r="BE64">
        <v>0</v>
      </c>
      <c r="BF64" s="60">
        <v>0</v>
      </c>
      <c r="BG64" s="60">
        <f t="shared" si="1"/>
        <v>689203.25</v>
      </c>
    </row>
    <row r="65" spans="1:59" ht="15" customHeight="1" x14ac:dyDescent="0.25">
      <c r="A65" s="56">
        <v>69</v>
      </c>
      <c r="B65" s="56" t="s">
        <v>23</v>
      </c>
      <c r="C65" s="75" t="s">
        <v>120</v>
      </c>
      <c r="D65" s="56" t="s">
        <v>151</v>
      </c>
      <c r="E65" s="56" t="s">
        <v>151</v>
      </c>
      <c r="F65" s="57">
        <v>20</v>
      </c>
      <c r="G65" s="58" t="s">
        <v>61</v>
      </c>
      <c r="H65" s="59">
        <v>38595.39</v>
      </c>
      <c r="I65">
        <v>15</v>
      </c>
      <c r="J65" s="53">
        <v>578930.85</v>
      </c>
      <c r="K65">
        <v>5</v>
      </c>
      <c r="L65" s="60">
        <v>192976.95</v>
      </c>
      <c r="M65">
        <v>0</v>
      </c>
      <c r="N65" s="60">
        <v>0</v>
      </c>
      <c r="O65">
        <v>0</v>
      </c>
      <c r="P65" s="60">
        <v>0</v>
      </c>
      <c r="Q65">
        <v>0</v>
      </c>
      <c r="R65" s="60">
        <v>0</v>
      </c>
      <c r="S65">
        <v>0</v>
      </c>
      <c r="T65" s="60">
        <v>0</v>
      </c>
      <c r="U65">
        <v>0</v>
      </c>
      <c r="V65" s="60">
        <v>0</v>
      </c>
      <c r="W65">
        <v>0</v>
      </c>
      <c r="X65" s="60">
        <v>0</v>
      </c>
      <c r="Y65">
        <v>0</v>
      </c>
      <c r="Z65" s="60">
        <v>0</v>
      </c>
      <c r="AA65">
        <v>0</v>
      </c>
      <c r="AB65" s="60">
        <v>0</v>
      </c>
      <c r="AC65">
        <v>0</v>
      </c>
      <c r="AD65" s="60">
        <v>0</v>
      </c>
      <c r="AE65">
        <v>0</v>
      </c>
      <c r="AF65" s="60">
        <v>0</v>
      </c>
      <c r="AG65">
        <v>0</v>
      </c>
      <c r="AH65" s="60">
        <f t="shared" si="0"/>
        <v>0</v>
      </c>
      <c r="AI65">
        <v>0</v>
      </c>
      <c r="AJ65" s="60">
        <v>0</v>
      </c>
      <c r="AK65">
        <v>0</v>
      </c>
      <c r="AL65" s="60">
        <v>0</v>
      </c>
      <c r="AM65">
        <v>0</v>
      </c>
      <c r="AN65" s="60">
        <v>0</v>
      </c>
      <c r="AO65">
        <v>0</v>
      </c>
      <c r="AP65" s="60">
        <v>0</v>
      </c>
      <c r="AQ65">
        <v>0</v>
      </c>
      <c r="AR65" s="60">
        <v>0</v>
      </c>
      <c r="AS65">
        <v>0</v>
      </c>
      <c r="AT65" s="60">
        <v>0</v>
      </c>
      <c r="AU65">
        <v>0</v>
      </c>
      <c r="AV65" s="60">
        <v>0</v>
      </c>
      <c r="AW65">
        <v>0</v>
      </c>
      <c r="AX65" s="60">
        <v>0</v>
      </c>
      <c r="AY65">
        <v>0</v>
      </c>
      <c r="AZ65" s="60">
        <v>0</v>
      </c>
      <c r="BA65">
        <v>0</v>
      </c>
      <c r="BB65" s="60">
        <v>0</v>
      </c>
      <c r="BC65">
        <v>0</v>
      </c>
      <c r="BD65" s="60">
        <v>0</v>
      </c>
      <c r="BE65">
        <v>0</v>
      </c>
      <c r="BF65" s="60">
        <v>0</v>
      </c>
      <c r="BG65" s="60">
        <f t="shared" si="1"/>
        <v>771907.8</v>
      </c>
    </row>
    <row r="66" spans="1:59" ht="15" customHeight="1" x14ac:dyDescent="0.25">
      <c r="A66" s="56">
        <v>70</v>
      </c>
      <c r="B66" s="56" t="s">
        <v>23</v>
      </c>
      <c r="C66" s="75" t="s">
        <v>120</v>
      </c>
      <c r="D66" s="56" t="s">
        <v>152</v>
      </c>
      <c r="E66" s="56" t="s">
        <v>152</v>
      </c>
      <c r="F66" s="57">
        <v>2</v>
      </c>
      <c r="G66" s="58" t="s">
        <v>61</v>
      </c>
      <c r="H66" s="59">
        <v>49622.64</v>
      </c>
      <c r="I66">
        <v>0</v>
      </c>
      <c r="J66" s="53">
        <v>0</v>
      </c>
      <c r="K66">
        <v>0</v>
      </c>
      <c r="L66" s="60">
        <v>0</v>
      </c>
      <c r="M66">
        <v>0</v>
      </c>
      <c r="N66" s="60">
        <v>0</v>
      </c>
      <c r="O66">
        <v>0</v>
      </c>
      <c r="P66" s="60">
        <v>0</v>
      </c>
      <c r="Q66">
        <v>0</v>
      </c>
      <c r="R66" s="60">
        <v>0</v>
      </c>
      <c r="S66">
        <v>0</v>
      </c>
      <c r="T66" s="60">
        <v>0</v>
      </c>
      <c r="U66">
        <v>0</v>
      </c>
      <c r="V66" s="60">
        <v>0</v>
      </c>
      <c r="W66">
        <v>0</v>
      </c>
      <c r="X66" s="60">
        <v>0</v>
      </c>
      <c r="Y66">
        <v>0</v>
      </c>
      <c r="Z66" s="60">
        <v>0</v>
      </c>
      <c r="AA66">
        <v>0</v>
      </c>
      <c r="AB66" s="60">
        <v>0</v>
      </c>
      <c r="AC66">
        <v>0</v>
      </c>
      <c r="AD66" s="60">
        <v>0</v>
      </c>
      <c r="AE66">
        <v>0</v>
      </c>
      <c r="AF66" s="60">
        <v>0</v>
      </c>
      <c r="AG66">
        <v>2</v>
      </c>
      <c r="AH66" s="60">
        <f t="shared" si="0"/>
        <v>99245.28</v>
      </c>
      <c r="AI66">
        <v>0</v>
      </c>
      <c r="AJ66" s="60">
        <v>0</v>
      </c>
      <c r="AK66">
        <v>0</v>
      </c>
      <c r="AL66" s="60">
        <v>0</v>
      </c>
      <c r="AM66">
        <v>0</v>
      </c>
      <c r="AN66" s="60">
        <v>0</v>
      </c>
      <c r="AO66">
        <v>0</v>
      </c>
      <c r="AP66" s="60">
        <v>0</v>
      </c>
      <c r="AQ66">
        <v>0</v>
      </c>
      <c r="AR66" s="60">
        <v>0</v>
      </c>
      <c r="AS66">
        <v>0</v>
      </c>
      <c r="AT66" s="60">
        <v>0</v>
      </c>
      <c r="AU66">
        <v>0</v>
      </c>
      <c r="AV66" s="60">
        <v>0</v>
      </c>
      <c r="AW66">
        <v>0</v>
      </c>
      <c r="AX66" s="60">
        <v>0</v>
      </c>
      <c r="AY66">
        <v>0</v>
      </c>
      <c r="AZ66" s="60">
        <v>0</v>
      </c>
      <c r="BA66">
        <v>0</v>
      </c>
      <c r="BB66" s="60">
        <v>0</v>
      </c>
      <c r="BC66">
        <v>0</v>
      </c>
      <c r="BD66" s="60">
        <v>0</v>
      </c>
      <c r="BE66">
        <v>0</v>
      </c>
      <c r="BF66" s="60">
        <v>0</v>
      </c>
      <c r="BG66" s="60">
        <f t="shared" si="1"/>
        <v>99245.28</v>
      </c>
    </row>
    <row r="67" spans="1:59" ht="15" customHeight="1" x14ac:dyDescent="0.25">
      <c r="A67" s="56">
        <v>71</v>
      </c>
      <c r="B67" s="56" t="s">
        <v>23</v>
      </c>
      <c r="C67" s="75" t="s">
        <v>153</v>
      </c>
      <c r="D67" s="56" t="s">
        <v>154</v>
      </c>
      <c r="E67" s="56" t="s">
        <v>154</v>
      </c>
      <c r="F67" s="57">
        <v>96</v>
      </c>
      <c r="G67" s="58" t="s">
        <v>61</v>
      </c>
      <c r="H67" s="59">
        <v>469.6</v>
      </c>
      <c r="I67">
        <v>20</v>
      </c>
      <c r="J67" s="53">
        <v>9392</v>
      </c>
      <c r="K67">
        <v>10</v>
      </c>
      <c r="L67" s="60">
        <v>4696</v>
      </c>
      <c r="M67">
        <v>3</v>
      </c>
      <c r="N67" s="60">
        <v>1408.8000000000002</v>
      </c>
      <c r="O67">
        <v>0</v>
      </c>
      <c r="P67" s="60">
        <v>0</v>
      </c>
      <c r="Q67">
        <v>3</v>
      </c>
      <c r="R67" s="60">
        <v>1408.8000000000002</v>
      </c>
      <c r="S67">
        <v>3</v>
      </c>
      <c r="T67" s="60">
        <v>1408.8000000000002</v>
      </c>
      <c r="U67">
        <v>3</v>
      </c>
      <c r="V67" s="60">
        <v>1408.8000000000002</v>
      </c>
      <c r="W67">
        <v>3</v>
      </c>
      <c r="X67" s="60">
        <v>1408.8000000000002</v>
      </c>
      <c r="Y67">
        <v>3</v>
      </c>
      <c r="Z67" s="60">
        <v>1408.8000000000002</v>
      </c>
      <c r="AA67">
        <v>3</v>
      </c>
      <c r="AB67" s="60">
        <v>1408.8000000000002</v>
      </c>
      <c r="AC67">
        <v>3</v>
      </c>
      <c r="AD67" s="60">
        <v>1408.8000000000002</v>
      </c>
      <c r="AE67">
        <v>3</v>
      </c>
      <c r="AF67" s="60">
        <v>1408.8000000000002</v>
      </c>
      <c r="AG67">
        <v>3</v>
      </c>
      <c r="AH67" s="60">
        <f t="shared" ref="AH67:AH95" si="2">H67*AG67</f>
        <v>1408.8000000000002</v>
      </c>
      <c r="AI67">
        <v>3</v>
      </c>
      <c r="AJ67" s="60">
        <v>1408.8000000000002</v>
      </c>
      <c r="AK67">
        <v>3</v>
      </c>
      <c r="AL67" s="60">
        <v>1408.8000000000002</v>
      </c>
      <c r="AM67">
        <v>3</v>
      </c>
      <c r="AN67" s="60">
        <v>1408.8000000000002</v>
      </c>
      <c r="AO67">
        <v>3</v>
      </c>
      <c r="AP67" s="60">
        <v>1408.8000000000002</v>
      </c>
      <c r="AQ67">
        <v>3</v>
      </c>
      <c r="AR67" s="60">
        <v>1408.8000000000002</v>
      </c>
      <c r="AS67">
        <v>3</v>
      </c>
      <c r="AT67" s="60">
        <v>1408.8000000000002</v>
      </c>
      <c r="AU67">
        <v>3</v>
      </c>
      <c r="AV67" s="60">
        <v>1408.8000000000002</v>
      </c>
      <c r="AW67">
        <v>3</v>
      </c>
      <c r="AX67" s="60">
        <v>1408.8000000000002</v>
      </c>
      <c r="AY67">
        <v>3</v>
      </c>
      <c r="AZ67" s="60">
        <v>1408.8000000000002</v>
      </c>
      <c r="BA67">
        <v>3</v>
      </c>
      <c r="BB67" s="60">
        <v>1408.8000000000002</v>
      </c>
      <c r="BC67">
        <v>3</v>
      </c>
      <c r="BD67" s="60">
        <v>1408.8000000000002</v>
      </c>
      <c r="BE67">
        <v>3</v>
      </c>
      <c r="BF67" s="60">
        <v>1408.8000000000002</v>
      </c>
      <c r="BG67" s="60">
        <f t="shared" ref="BG67:BG95" si="3">BF67+BD67+BB67+AZ67+AX67+AV67+AT67+AR67+AP67+AN67+AL67+AJ67+AH67+AF67+AD67+AB67+Z67+X67+V67+T67+R67+P67+N67+L67+J67</f>
        <v>45081.599999999991</v>
      </c>
    </row>
    <row r="68" spans="1:59" ht="15" customHeight="1" x14ac:dyDescent="0.25">
      <c r="A68" s="56">
        <v>72</v>
      </c>
      <c r="B68" s="56" t="s">
        <v>23</v>
      </c>
      <c r="C68" s="75" t="s">
        <v>153</v>
      </c>
      <c r="D68" s="56" t="s">
        <v>155</v>
      </c>
      <c r="E68" s="56" t="s">
        <v>155</v>
      </c>
      <c r="F68" s="57">
        <v>96</v>
      </c>
      <c r="G68" s="58" t="s">
        <v>61</v>
      </c>
      <c r="H68" s="59">
        <v>2772.54</v>
      </c>
      <c r="I68">
        <v>20</v>
      </c>
      <c r="J68" s="53">
        <v>55450.8</v>
      </c>
      <c r="K68">
        <v>10</v>
      </c>
      <c r="L68" s="60">
        <v>27725.4</v>
      </c>
      <c r="M68">
        <v>3</v>
      </c>
      <c r="N68" s="60">
        <v>8317.619999999999</v>
      </c>
      <c r="O68">
        <v>0</v>
      </c>
      <c r="P68" s="60">
        <v>0</v>
      </c>
      <c r="Q68">
        <v>3</v>
      </c>
      <c r="R68" s="60">
        <v>8317.619999999999</v>
      </c>
      <c r="S68">
        <v>3</v>
      </c>
      <c r="T68" s="60">
        <v>8317.619999999999</v>
      </c>
      <c r="U68">
        <v>3</v>
      </c>
      <c r="V68" s="60">
        <v>8317.619999999999</v>
      </c>
      <c r="W68">
        <v>3</v>
      </c>
      <c r="X68" s="60">
        <v>8317.619999999999</v>
      </c>
      <c r="Y68">
        <v>3</v>
      </c>
      <c r="Z68" s="60">
        <v>8317.619999999999</v>
      </c>
      <c r="AA68">
        <v>3</v>
      </c>
      <c r="AB68" s="60">
        <v>8317.619999999999</v>
      </c>
      <c r="AC68">
        <v>3</v>
      </c>
      <c r="AD68" s="60">
        <v>8317.619999999999</v>
      </c>
      <c r="AE68">
        <v>3</v>
      </c>
      <c r="AF68" s="60">
        <v>8317.619999999999</v>
      </c>
      <c r="AG68">
        <v>3</v>
      </c>
      <c r="AH68" s="60">
        <f t="shared" si="2"/>
        <v>8317.619999999999</v>
      </c>
      <c r="AI68">
        <v>3</v>
      </c>
      <c r="AJ68" s="60">
        <v>8317.619999999999</v>
      </c>
      <c r="AK68">
        <v>3</v>
      </c>
      <c r="AL68" s="60">
        <v>8317.619999999999</v>
      </c>
      <c r="AM68">
        <v>3</v>
      </c>
      <c r="AN68" s="60">
        <v>8317.619999999999</v>
      </c>
      <c r="AO68">
        <v>3</v>
      </c>
      <c r="AP68" s="60">
        <v>8317.619999999999</v>
      </c>
      <c r="AQ68">
        <v>3</v>
      </c>
      <c r="AR68" s="60">
        <v>8317.619999999999</v>
      </c>
      <c r="AS68">
        <v>3</v>
      </c>
      <c r="AT68" s="60">
        <v>8317.619999999999</v>
      </c>
      <c r="AU68">
        <v>3</v>
      </c>
      <c r="AV68" s="60">
        <v>8317.619999999999</v>
      </c>
      <c r="AW68">
        <v>3</v>
      </c>
      <c r="AX68" s="60">
        <v>8317.619999999999</v>
      </c>
      <c r="AY68">
        <v>3</v>
      </c>
      <c r="AZ68" s="60">
        <v>8317.619999999999</v>
      </c>
      <c r="BA68">
        <v>3</v>
      </c>
      <c r="BB68" s="60">
        <v>8317.619999999999</v>
      </c>
      <c r="BC68">
        <v>3</v>
      </c>
      <c r="BD68" s="60">
        <v>8317.619999999999</v>
      </c>
      <c r="BE68">
        <v>3</v>
      </c>
      <c r="BF68" s="60">
        <v>8317.619999999999</v>
      </c>
      <c r="BG68" s="60">
        <f t="shared" si="3"/>
        <v>266163.83999999991</v>
      </c>
    </row>
    <row r="69" spans="1:59" ht="15" customHeight="1" x14ac:dyDescent="0.25">
      <c r="A69" s="56">
        <v>73</v>
      </c>
      <c r="B69" s="56" t="s">
        <v>23</v>
      </c>
      <c r="C69" s="75" t="s">
        <v>153</v>
      </c>
      <c r="D69" s="56" t="s">
        <v>156</v>
      </c>
      <c r="E69" s="56" t="s">
        <v>156</v>
      </c>
      <c r="F69" s="57">
        <v>96</v>
      </c>
      <c r="G69" s="58" t="s">
        <v>61</v>
      </c>
      <c r="H69" s="59">
        <v>3182.39</v>
      </c>
      <c r="I69">
        <v>20</v>
      </c>
      <c r="J69" s="53">
        <v>63647.799999999996</v>
      </c>
      <c r="K69">
        <v>10</v>
      </c>
      <c r="L69" s="60">
        <v>31823.899999999998</v>
      </c>
      <c r="M69">
        <v>3</v>
      </c>
      <c r="N69" s="60">
        <v>9547.17</v>
      </c>
      <c r="O69">
        <v>0</v>
      </c>
      <c r="P69" s="60">
        <v>0</v>
      </c>
      <c r="Q69">
        <v>3</v>
      </c>
      <c r="R69" s="60">
        <v>9547.17</v>
      </c>
      <c r="S69">
        <v>3</v>
      </c>
      <c r="T69" s="60">
        <v>9547.17</v>
      </c>
      <c r="U69">
        <v>3</v>
      </c>
      <c r="V69" s="60">
        <v>9547.17</v>
      </c>
      <c r="W69">
        <v>3</v>
      </c>
      <c r="X69" s="60">
        <v>9547.17</v>
      </c>
      <c r="Y69">
        <v>3</v>
      </c>
      <c r="Z69" s="60">
        <v>9547.17</v>
      </c>
      <c r="AA69">
        <v>3</v>
      </c>
      <c r="AB69" s="60">
        <v>9547.17</v>
      </c>
      <c r="AC69">
        <v>3</v>
      </c>
      <c r="AD69" s="60">
        <v>9547.17</v>
      </c>
      <c r="AE69">
        <v>3</v>
      </c>
      <c r="AF69" s="60">
        <v>9547.17</v>
      </c>
      <c r="AG69">
        <v>3</v>
      </c>
      <c r="AH69" s="60">
        <f t="shared" si="2"/>
        <v>9547.17</v>
      </c>
      <c r="AI69">
        <v>3</v>
      </c>
      <c r="AJ69" s="60">
        <v>9547.17</v>
      </c>
      <c r="AK69">
        <v>3</v>
      </c>
      <c r="AL69" s="60">
        <v>9547.17</v>
      </c>
      <c r="AM69">
        <v>3</v>
      </c>
      <c r="AN69" s="60">
        <v>9547.17</v>
      </c>
      <c r="AO69">
        <v>3</v>
      </c>
      <c r="AP69" s="60">
        <v>9547.17</v>
      </c>
      <c r="AQ69">
        <v>3</v>
      </c>
      <c r="AR69" s="60">
        <v>9547.17</v>
      </c>
      <c r="AS69">
        <v>3</v>
      </c>
      <c r="AT69" s="60">
        <v>9547.17</v>
      </c>
      <c r="AU69">
        <v>3</v>
      </c>
      <c r="AV69" s="60">
        <v>9547.17</v>
      </c>
      <c r="AW69">
        <v>3</v>
      </c>
      <c r="AX69" s="60">
        <v>9547.17</v>
      </c>
      <c r="AY69">
        <v>3</v>
      </c>
      <c r="AZ69" s="60">
        <v>9547.17</v>
      </c>
      <c r="BA69">
        <v>3</v>
      </c>
      <c r="BB69" s="60">
        <v>9547.17</v>
      </c>
      <c r="BC69">
        <v>3</v>
      </c>
      <c r="BD69" s="60">
        <v>9547.17</v>
      </c>
      <c r="BE69">
        <v>3</v>
      </c>
      <c r="BF69" s="60">
        <v>9547.17</v>
      </c>
      <c r="BG69" s="60">
        <f t="shared" si="3"/>
        <v>305509.44000000012</v>
      </c>
    </row>
    <row r="70" spans="1:59" ht="15" customHeight="1" x14ac:dyDescent="0.25">
      <c r="A70" s="56">
        <v>74</v>
      </c>
      <c r="B70" s="56" t="s">
        <v>23</v>
      </c>
      <c r="C70" s="75" t="s">
        <v>153</v>
      </c>
      <c r="D70" s="56" t="s">
        <v>157</v>
      </c>
      <c r="E70" s="56" t="s">
        <v>157</v>
      </c>
      <c r="F70" s="57">
        <v>96</v>
      </c>
      <c r="G70" s="58" t="s">
        <v>61</v>
      </c>
      <c r="H70" s="59">
        <v>3182.39</v>
      </c>
      <c r="I70">
        <v>20</v>
      </c>
      <c r="J70" s="53">
        <v>63647.799999999996</v>
      </c>
      <c r="K70">
        <v>10</v>
      </c>
      <c r="L70" s="60">
        <v>31823.899999999998</v>
      </c>
      <c r="M70">
        <v>3</v>
      </c>
      <c r="N70" s="60">
        <v>9547.17</v>
      </c>
      <c r="O70">
        <v>0</v>
      </c>
      <c r="P70" s="60">
        <v>0</v>
      </c>
      <c r="Q70">
        <v>3</v>
      </c>
      <c r="R70" s="60">
        <v>9547.17</v>
      </c>
      <c r="S70">
        <v>3</v>
      </c>
      <c r="T70" s="60">
        <v>9547.17</v>
      </c>
      <c r="U70">
        <v>3</v>
      </c>
      <c r="V70" s="60">
        <v>9547.17</v>
      </c>
      <c r="W70">
        <v>3</v>
      </c>
      <c r="X70" s="60">
        <v>9547.17</v>
      </c>
      <c r="Y70">
        <v>3</v>
      </c>
      <c r="Z70" s="60">
        <v>9547.17</v>
      </c>
      <c r="AA70">
        <v>3</v>
      </c>
      <c r="AB70" s="60">
        <v>9547.17</v>
      </c>
      <c r="AC70">
        <v>3</v>
      </c>
      <c r="AD70" s="60">
        <v>9547.17</v>
      </c>
      <c r="AE70">
        <v>3</v>
      </c>
      <c r="AF70" s="60">
        <v>9547.17</v>
      </c>
      <c r="AG70">
        <v>3</v>
      </c>
      <c r="AH70" s="60">
        <f t="shared" si="2"/>
        <v>9547.17</v>
      </c>
      <c r="AI70">
        <v>3</v>
      </c>
      <c r="AJ70" s="60">
        <v>9547.17</v>
      </c>
      <c r="AK70">
        <v>3</v>
      </c>
      <c r="AL70" s="60">
        <v>9547.17</v>
      </c>
      <c r="AM70">
        <v>3</v>
      </c>
      <c r="AN70" s="60">
        <v>9547.17</v>
      </c>
      <c r="AO70">
        <v>3</v>
      </c>
      <c r="AP70" s="60">
        <v>9547.17</v>
      </c>
      <c r="AQ70">
        <v>3</v>
      </c>
      <c r="AR70" s="60">
        <v>9547.17</v>
      </c>
      <c r="AS70">
        <v>3</v>
      </c>
      <c r="AT70" s="60">
        <v>9547.17</v>
      </c>
      <c r="AU70">
        <v>3</v>
      </c>
      <c r="AV70" s="60">
        <v>9547.17</v>
      </c>
      <c r="AW70">
        <v>3</v>
      </c>
      <c r="AX70" s="60">
        <v>9547.17</v>
      </c>
      <c r="AY70">
        <v>3</v>
      </c>
      <c r="AZ70" s="60">
        <v>9547.17</v>
      </c>
      <c r="BA70">
        <v>3</v>
      </c>
      <c r="BB70" s="60">
        <v>9547.17</v>
      </c>
      <c r="BC70">
        <v>3</v>
      </c>
      <c r="BD70" s="60">
        <v>9547.17</v>
      </c>
      <c r="BE70">
        <v>3</v>
      </c>
      <c r="BF70" s="60">
        <v>9547.17</v>
      </c>
      <c r="BG70" s="60">
        <f t="shared" si="3"/>
        <v>305509.44000000012</v>
      </c>
    </row>
    <row r="71" spans="1:59" ht="15" customHeight="1" x14ac:dyDescent="0.25">
      <c r="A71" s="56">
        <v>75</v>
      </c>
      <c r="B71" s="56" t="s">
        <v>23</v>
      </c>
      <c r="C71" s="75" t="s">
        <v>153</v>
      </c>
      <c r="D71" s="56" t="s">
        <v>158</v>
      </c>
      <c r="E71" s="56" t="s">
        <v>158</v>
      </c>
      <c r="F71" s="57">
        <v>96</v>
      </c>
      <c r="G71" s="58" t="s">
        <v>61</v>
      </c>
      <c r="H71" s="59">
        <v>6332.29</v>
      </c>
      <c r="I71">
        <v>20</v>
      </c>
      <c r="J71" s="53">
        <v>126645.8</v>
      </c>
      <c r="K71">
        <v>10</v>
      </c>
      <c r="L71" s="60">
        <v>63322.9</v>
      </c>
      <c r="M71">
        <v>3</v>
      </c>
      <c r="N71" s="60">
        <v>18996.87</v>
      </c>
      <c r="O71">
        <v>0</v>
      </c>
      <c r="P71" s="60">
        <v>0</v>
      </c>
      <c r="Q71">
        <v>3</v>
      </c>
      <c r="R71" s="60">
        <v>18996.87</v>
      </c>
      <c r="S71">
        <v>3</v>
      </c>
      <c r="T71" s="60">
        <v>18996.87</v>
      </c>
      <c r="U71">
        <v>3</v>
      </c>
      <c r="V71" s="60">
        <v>18996.87</v>
      </c>
      <c r="W71">
        <v>3</v>
      </c>
      <c r="X71" s="60">
        <v>18996.87</v>
      </c>
      <c r="Y71">
        <v>3</v>
      </c>
      <c r="Z71" s="60">
        <v>18996.87</v>
      </c>
      <c r="AA71">
        <v>3</v>
      </c>
      <c r="AB71" s="60">
        <v>18996.87</v>
      </c>
      <c r="AC71">
        <v>3</v>
      </c>
      <c r="AD71" s="60">
        <v>18996.87</v>
      </c>
      <c r="AE71">
        <v>3</v>
      </c>
      <c r="AF71" s="60">
        <v>18996.87</v>
      </c>
      <c r="AG71">
        <v>3</v>
      </c>
      <c r="AH71" s="60">
        <f t="shared" si="2"/>
        <v>18996.87</v>
      </c>
      <c r="AI71">
        <v>3</v>
      </c>
      <c r="AJ71" s="60">
        <v>18996.87</v>
      </c>
      <c r="AK71">
        <v>3</v>
      </c>
      <c r="AL71" s="60">
        <v>18996.87</v>
      </c>
      <c r="AM71">
        <v>3</v>
      </c>
      <c r="AN71" s="60">
        <v>18996.87</v>
      </c>
      <c r="AO71">
        <v>3</v>
      </c>
      <c r="AP71" s="60">
        <v>18996.87</v>
      </c>
      <c r="AQ71">
        <v>3</v>
      </c>
      <c r="AR71" s="60">
        <v>18996.87</v>
      </c>
      <c r="AS71">
        <v>3</v>
      </c>
      <c r="AT71" s="60">
        <v>18996.87</v>
      </c>
      <c r="AU71">
        <v>3</v>
      </c>
      <c r="AV71" s="60">
        <v>18996.87</v>
      </c>
      <c r="AW71">
        <v>3</v>
      </c>
      <c r="AX71" s="60">
        <v>18996.87</v>
      </c>
      <c r="AY71">
        <v>3</v>
      </c>
      <c r="AZ71" s="60">
        <v>18996.87</v>
      </c>
      <c r="BA71">
        <v>3</v>
      </c>
      <c r="BB71" s="60">
        <v>18996.87</v>
      </c>
      <c r="BC71">
        <v>3</v>
      </c>
      <c r="BD71" s="60">
        <v>18996.87</v>
      </c>
      <c r="BE71">
        <v>3</v>
      </c>
      <c r="BF71" s="60">
        <v>18996.87</v>
      </c>
      <c r="BG71" s="60">
        <f t="shared" si="3"/>
        <v>607899.84</v>
      </c>
    </row>
    <row r="72" spans="1:59" ht="15" customHeight="1" x14ac:dyDescent="0.25">
      <c r="A72" s="56">
        <v>76</v>
      </c>
      <c r="B72" s="56" t="s">
        <v>23</v>
      </c>
      <c r="C72" s="75" t="s">
        <v>153</v>
      </c>
      <c r="D72" s="56" t="s">
        <v>159</v>
      </c>
      <c r="E72" s="56" t="s">
        <v>159</v>
      </c>
      <c r="F72" s="57">
        <v>97</v>
      </c>
      <c r="G72" s="58" t="s">
        <v>61</v>
      </c>
      <c r="H72" s="59">
        <v>7277.78</v>
      </c>
      <c r="I72">
        <v>40</v>
      </c>
      <c r="J72" s="53">
        <v>291111.2</v>
      </c>
      <c r="K72">
        <v>10</v>
      </c>
      <c r="L72" s="60">
        <v>72777.8</v>
      </c>
      <c r="M72">
        <v>10</v>
      </c>
      <c r="N72" s="60">
        <v>72777.8</v>
      </c>
      <c r="O72">
        <v>0</v>
      </c>
      <c r="P72" s="60">
        <v>0</v>
      </c>
      <c r="Q72">
        <v>0</v>
      </c>
      <c r="R72" s="60">
        <v>0</v>
      </c>
      <c r="S72">
        <v>0</v>
      </c>
      <c r="T72" s="60">
        <v>0</v>
      </c>
      <c r="U72">
        <v>0</v>
      </c>
      <c r="V72" s="60">
        <v>0</v>
      </c>
      <c r="W72">
        <v>0</v>
      </c>
      <c r="X72" s="60">
        <v>0</v>
      </c>
      <c r="Y72">
        <v>0</v>
      </c>
      <c r="Z72" s="60">
        <v>0</v>
      </c>
      <c r="AA72">
        <v>0</v>
      </c>
      <c r="AB72" s="60">
        <v>0</v>
      </c>
      <c r="AC72">
        <v>0</v>
      </c>
      <c r="AD72" s="60">
        <v>0</v>
      </c>
      <c r="AE72">
        <v>0</v>
      </c>
      <c r="AF72" s="60">
        <v>0</v>
      </c>
      <c r="AG72">
        <v>0</v>
      </c>
      <c r="AH72" s="60">
        <f t="shared" si="2"/>
        <v>0</v>
      </c>
      <c r="AI72">
        <v>0</v>
      </c>
      <c r="AJ72" s="60">
        <v>0</v>
      </c>
      <c r="AK72">
        <v>0</v>
      </c>
      <c r="AL72" s="60">
        <v>0</v>
      </c>
      <c r="AM72">
        <v>0</v>
      </c>
      <c r="AN72" s="60">
        <v>0</v>
      </c>
      <c r="AO72">
        <v>0</v>
      </c>
      <c r="AP72" s="60">
        <v>0</v>
      </c>
      <c r="AQ72">
        <v>22</v>
      </c>
      <c r="AR72" s="60">
        <v>160111.16</v>
      </c>
      <c r="AS72">
        <v>15</v>
      </c>
      <c r="AT72" s="60">
        <v>109166.7</v>
      </c>
      <c r="AU72">
        <v>0</v>
      </c>
      <c r="AV72" s="60">
        <v>0</v>
      </c>
      <c r="AW72">
        <v>0</v>
      </c>
      <c r="AX72" s="60">
        <v>0</v>
      </c>
      <c r="AY72">
        <v>0</v>
      </c>
      <c r="AZ72" s="60">
        <v>0</v>
      </c>
      <c r="BA72">
        <v>0</v>
      </c>
      <c r="BB72" s="60">
        <v>0</v>
      </c>
      <c r="BC72">
        <v>0</v>
      </c>
      <c r="BD72" s="60">
        <v>0</v>
      </c>
      <c r="BE72">
        <v>0</v>
      </c>
      <c r="BF72" s="60">
        <v>0</v>
      </c>
      <c r="BG72" s="60">
        <f t="shared" si="3"/>
        <v>705944.65999999992</v>
      </c>
    </row>
    <row r="73" spans="1:59" ht="15" customHeight="1" x14ac:dyDescent="0.25">
      <c r="A73" s="56">
        <v>77</v>
      </c>
      <c r="B73" s="56" t="s">
        <v>23</v>
      </c>
      <c r="C73" s="75" t="s">
        <v>153</v>
      </c>
      <c r="D73" s="56" t="s">
        <v>160</v>
      </c>
      <c r="E73" s="56" t="s">
        <v>160</v>
      </c>
      <c r="F73" s="57">
        <v>96</v>
      </c>
      <c r="G73" s="58" t="s">
        <v>61</v>
      </c>
      <c r="H73" s="59">
        <v>7277.78</v>
      </c>
      <c r="I73">
        <v>20</v>
      </c>
      <c r="J73" s="53">
        <v>145555.6</v>
      </c>
      <c r="K73">
        <v>10</v>
      </c>
      <c r="L73" s="60">
        <v>72777.8</v>
      </c>
      <c r="M73">
        <v>3</v>
      </c>
      <c r="N73" s="60">
        <v>21833.34</v>
      </c>
      <c r="O73">
        <v>0</v>
      </c>
      <c r="P73" s="60">
        <v>0</v>
      </c>
      <c r="Q73">
        <v>3</v>
      </c>
      <c r="R73" s="60">
        <v>21833.34</v>
      </c>
      <c r="S73">
        <v>3</v>
      </c>
      <c r="T73" s="60">
        <v>21833.34</v>
      </c>
      <c r="U73">
        <v>3</v>
      </c>
      <c r="V73" s="60">
        <v>21833.34</v>
      </c>
      <c r="W73">
        <v>3</v>
      </c>
      <c r="X73" s="60">
        <v>21833.34</v>
      </c>
      <c r="Y73">
        <v>3</v>
      </c>
      <c r="Z73" s="60">
        <v>21833.34</v>
      </c>
      <c r="AA73">
        <v>3</v>
      </c>
      <c r="AB73" s="60">
        <v>21833.34</v>
      </c>
      <c r="AC73">
        <v>3</v>
      </c>
      <c r="AD73" s="60">
        <v>21833.34</v>
      </c>
      <c r="AE73">
        <v>3</v>
      </c>
      <c r="AF73" s="60">
        <v>21833.34</v>
      </c>
      <c r="AG73">
        <v>3</v>
      </c>
      <c r="AH73" s="60">
        <f t="shared" si="2"/>
        <v>21833.34</v>
      </c>
      <c r="AI73">
        <v>3</v>
      </c>
      <c r="AJ73" s="60">
        <v>21833.34</v>
      </c>
      <c r="AK73">
        <v>3</v>
      </c>
      <c r="AL73" s="60">
        <v>21833.34</v>
      </c>
      <c r="AM73">
        <v>3</v>
      </c>
      <c r="AN73" s="60">
        <v>21833.34</v>
      </c>
      <c r="AO73">
        <v>3</v>
      </c>
      <c r="AP73" s="60">
        <v>21833.34</v>
      </c>
      <c r="AQ73">
        <v>3</v>
      </c>
      <c r="AR73" s="60">
        <v>21833.34</v>
      </c>
      <c r="AS73">
        <v>3</v>
      </c>
      <c r="AT73" s="60">
        <v>21833.34</v>
      </c>
      <c r="AU73">
        <v>3</v>
      </c>
      <c r="AV73" s="60">
        <v>21833.34</v>
      </c>
      <c r="AW73">
        <v>3</v>
      </c>
      <c r="AX73" s="60">
        <v>21833.34</v>
      </c>
      <c r="AY73">
        <v>3</v>
      </c>
      <c r="AZ73" s="60">
        <v>21833.34</v>
      </c>
      <c r="BA73">
        <v>3</v>
      </c>
      <c r="BB73" s="60">
        <v>21833.34</v>
      </c>
      <c r="BC73">
        <v>3</v>
      </c>
      <c r="BD73" s="60">
        <v>21833.34</v>
      </c>
      <c r="BE73">
        <v>3</v>
      </c>
      <c r="BF73" s="60">
        <v>21833.34</v>
      </c>
      <c r="BG73" s="60">
        <f t="shared" si="3"/>
        <v>698666.88000000024</v>
      </c>
    </row>
    <row r="74" spans="1:59" ht="15" customHeight="1" x14ac:dyDescent="0.25">
      <c r="A74" s="56">
        <v>78</v>
      </c>
      <c r="B74" s="56" t="s">
        <v>23</v>
      </c>
      <c r="C74" s="75" t="s">
        <v>161</v>
      </c>
      <c r="D74" s="56" t="s">
        <v>162</v>
      </c>
      <c r="E74" s="56" t="s">
        <v>162</v>
      </c>
      <c r="F74" s="57">
        <v>26</v>
      </c>
      <c r="G74" s="58" t="s">
        <v>61</v>
      </c>
      <c r="H74" s="59">
        <v>3308.18</v>
      </c>
      <c r="I74">
        <v>20</v>
      </c>
      <c r="J74" s="53">
        <v>66163.599999999991</v>
      </c>
      <c r="K74">
        <v>6</v>
      </c>
      <c r="L74" s="60">
        <v>19849.079999999998</v>
      </c>
      <c r="M74">
        <v>0</v>
      </c>
      <c r="N74" s="60">
        <v>0</v>
      </c>
      <c r="O74">
        <v>0</v>
      </c>
      <c r="P74" s="60">
        <v>0</v>
      </c>
      <c r="Q74">
        <v>0</v>
      </c>
      <c r="R74" s="60">
        <v>0</v>
      </c>
      <c r="S74">
        <v>0</v>
      </c>
      <c r="T74" s="60">
        <v>0</v>
      </c>
      <c r="U74">
        <v>0</v>
      </c>
      <c r="V74" s="60">
        <v>0</v>
      </c>
      <c r="W74">
        <v>0</v>
      </c>
      <c r="X74" s="60">
        <v>0</v>
      </c>
      <c r="Y74">
        <v>0</v>
      </c>
      <c r="Z74" s="60">
        <v>0</v>
      </c>
      <c r="AA74">
        <v>0</v>
      </c>
      <c r="AB74" s="60">
        <v>0</v>
      </c>
      <c r="AC74">
        <v>0</v>
      </c>
      <c r="AD74" s="60">
        <v>0</v>
      </c>
      <c r="AE74">
        <v>0</v>
      </c>
      <c r="AF74" s="60">
        <v>0</v>
      </c>
      <c r="AG74">
        <v>0</v>
      </c>
      <c r="AH74" s="60">
        <f t="shared" si="2"/>
        <v>0</v>
      </c>
      <c r="AI74">
        <v>0</v>
      </c>
      <c r="AJ74" s="60">
        <v>0</v>
      </c>
      <c r="AK74">
        <v>0</v>
      </c>
      <c r="AL74" s="60">
        <v>0</v>
      </c>
      <c r="AM74">
        <v>0</v>
      </c>
      <c r="AN74" s="60">
        <v>0</v>
      </c>
      <c r="AO74">
        <v>0</v>
      </c>
      <c r="AP74" s="60">
        <v>0</v>
      </c>
      <c r="AQ74">
        <v>0</v>
      </c>
      <c r="AR74" s="60">
        <v>0</v>
      </c>
      <c r="AS74">
        <v>0</v>
      </c>
      <c r="AT74" s="60">
        <v>0</v>
      </c>
      <c r="AU74">
        <v>0</v>
      </c>
      <c r="AV74" s="60">
        <v>0</v>
      </c>
      <c r="AW74">
        <v>0</v>
      </c>
      <c r="AX74" s="60">
        <v>0</v>
      </c>
      <c r="AY74">
        <v>0</v>
      </c>
      <c r="AZ74" s="60">
        <v>0</v>
      </c>
      <c r="BA74">
        <v>0</v>
      </c>
      <c r="BB74" s="60">
        <v>0</v>
      </c>
      <c r="BC74">
        <v>0</v>
      </c>
      <c r="BD74" s="60">
        <v>0</v>
      </c>
      <c r="BE74">
        <v>0</v>
      </c>
      <c r="BF74" s="60">
        <v>0</v>
      </c>
      <c r="BG74" s="60">
        <f t="shared" si="3"/>
        <v>86012.68</v>
      </c>
    </row>
    <row r="75" spans="1:59" ht="15" customHeight="1" x14ac:dyDescent="0.25">
      <c r="A75" s="56">
        <v>79</v>
      </c>
      <c r="B75" s="56" t="s">
        <v>23</v>
      </c>
      <c r="C75" s="75" t="s">
        <v>161</v>
      </c>
      <c r="D75" s="56" t="s">
        <v>163</v>
      </c>
      <c r="E75" s="56" t="s">
        <v>163</v>
      </c>
      <c r="F75" s="57">
        <v>30</v>
      </c>
      <c r="G75" s="58" t="s">
        <v>61</v>
      </c>
      <c r="H75" s="59">
        <v>3308.18</v>
      </c>
      <c r="I75">
        <v>20</v>
      </c>
      <c r="J75" s="53">
        <v>66163.599999999991</v>
      </c>
      <c r="K75">
        <v>10</v>
      </c>
      <c r="L75" s="60">
        <v>33081.799999999996</v>
      </c>
      <c r="M75">
        <v>0</v>
      </c>
      <c r="N75" s="60">
        <v>0</v>
      </c>
      <c r="O75">
        <v>0</v>
      </c>
      <c r="P75" s="60">
        <v>0</v>
      </c>
      <c r="Q75">
        <v>0</v>
      </c>
      <c r="R75" s="60">
        <v>0</v>
      </c>
      <c r="S75">
        <v>0</v>
      </c>
      <c r="T75" s="60">
        <v>0</v>
      </c>
      <c r="U75">
        <v>0</v>
      </c>
      <c r="V75" s="60">
        <v>0</v>
      </c>
      <c r="W75">
        <v>0</v>
      </c>
      <c r="X75" s="60">
        <v>0</v>
      </c>
      <c r="Y75">
        <v>0</v>
      </c>
      <c r="Z75" s="60">
        <v>0</v>
      </c>
      <c r="AA75">
        <v>0</v>
      </c>
      <c r="AB75" s="60">
        <v>0</v>
      </c>
      <c r="AC75">
        <v>0</v>
      </c>
      <c r="AD75" s="60">
        <v>0</v>
      </c>
      <c r="AE75">
        <v>0</v>
      </c>
      <c r="AF75" s="60">
        <v>0</v>
      </c>
      <c r="AG75">
        <v>0</v>
      </c>
      <c r="AH75" s="60">
        <f t="shared" si="2"/>
        <v>0</v>
      </c>
      <c r="AI75">
        <v>0</v>
      </c>
      <c r="AJ75" s="60">
        <v>0</v>
      </c>
      <c r="AK75">
        <v>0</v>
      </c>
      <c r="AL75" s="60">
        <v>0</v>
      </c>
      <c r="AM75">
        <v>0</v>
      </c>
      <c r="AN75" s="60">
        <v>0</v>
      </c>
      <c r="AO75">
        <v>0</v>
      </c>
      <c r="AP75" s="60">
        <v>0</v>
      </c>
      <c r="AQ75">
        <v>0</v>
      </c>
      <c r="AR75" s="60">
        <v>0</v>
      </c>
      <c r="AS75">
        <v>0</v>
      </c>
      <c r="AT75" s="60">
        <v>0</v>
      </c>
      <c r="AU75">
        <v>0</v>
      </c>
      <c r="AV75" s="60">
        <v>0</v>
      </c>
      <c r="AW75">
        <v>0</v>
      </c>
      <c r="AX75" s="60">
        <v>0</v>
      </c>
      <c r="AY75">
        <v>0</v>
      </c>
      <c r="AZ75" s="60">
        <v>0</v>
      </c>
      <c r="BA75">
        <v>0</v>
      </c>
      <c r="BB75" s="60">
        <v>0</v>
      </c>
      <c r="BC75">
        <v>0</v>
      </c>
      <c r="BD75" s="60">
        <v>0</v>
      </c>
      <c r="BE75">
        <v>0</v>
      </c>
      <c r="BF75" s="60">
        <v>0</v>
      </c>
      <c r="BG75" s="60">
        <f t="shared" si="3"/>
        <v>99245.4</v>
      </c>
    </row>
    <row r="76" spans="1:59" ht="15" customHeight="1" x14ac:dyDescent="0.25">
      <c r="A76" s="56">
        <v>80</v>
      </c>
      <c r="B76" s="56" t="s">
        <v>23</v>
      </c>
      <c r="C76" s="75" t="s">
        <v>161</v>
      </c>
      <c r="D76" s="56" t="s">
        <v>164</v>
      </c>
      <c r="E76" s="56" t="s">
        <v>164</v>
      </c>
      <c r="F76" s="57">
        <v>30</v>
      </c>
      <c r="G76" s="58" t="s">
        <v>61</v>
      </c>
      <c r="H76" s="59">
        <v>3777.78</v>
      </c>
      <c r="I76">
        <v>20</v>
      </c>
      <c r="J76" s="53">
        <v>75555.600000000006</v>
      </c>
      <c r="K76">
        <v>10</v>
      </c>
      <c r="L76" s="60">
        <v>37777.800000000003</v>
      </c>
      <c r="M76">
        <v>0</v>
      </c>
      <c r="N76" s="60">
        <v>0</v>
      </c>
      <c r="O76">
        <v>0</v>
      </c>
      <c r="P76" s="60">
        <v>0</v>
      </c>
      <c r="Q76">
        <v>0</v>
      </c>
      <c r="R76" s="60">
        <v>0</v>
      </c>
      <c r="S76">
        <v>0</v>
      </c>
      <c r="T76" s="60">
        <v>0</v>
      </c>
      <c r="U76">
        <v>0</v>
      </c>
      <c r="V76" s="60">
        <v>0</v>
      </c>
      <c r="W76">
        <v>0</v>
      </c>
      <c r="X76" s="60">
        <v>0</v>
      </c>
      <c r="Y76">
        <v>0</v>
      </c>
      <c r="Z76" s="60">
        <v>0</v>
      </c>
      <c r="AA76">
        <v>0</v>
      </c>
      <c r="AB76" s="60">
        <v>0</v>
      </c>
      <c r="AC76">
        <v>0</v>
      </c>
      <c r="AD76" s="60">
        <v>0</v>
      </c>
      <c r="AE76">
        <v>0</v>
      </c>
      <c r="AF76" s="60">
        <v>0</v>
      </c>
      <c r="AG76">
        <v>0</v>
      </c>
      <c r="AH76" s="60">
        <f t="shared" si="2"/>
        <v>0</v>
      </c>
      <c r="AI76">
        <v>0</v>
      </c>
      <c r="AJ76" s="60">
        <v>0</v>
      </c>
      <c r="AK76">
        <v>0</v>
      </c>
      <c r="AL76" s="60">
        <v>0</v>
      </c>
      <c r="AM76">
        <v>0</v>
      </c>
      <c r="AN76" s="60">
        <v>0</v>
      </c>
      <c r="AO76">
        <v>0</v>
      </c>
      <c r="AP76" s="60">
        <v>0</v>
      </c>
      <c r="AQ76">
        <v>0</v>
      </c>
      <c r="AR76" s="60">
        <v>0</v>
      </c>
      <c r="AS76">
        <v>0</v>
      </c>
      <c r="AT76" s="60">
        <v>0</v>
      </c>
      <c r="AU76">
        <v>0</v>
      </c>
      <c r="AV76" s="60">
        <v>0</v>
      </c>
      <c r="AW76">
        <v>0</v>
      </c>
      <c r="AX76" s="60">
        <v>0</v>
      </c>
      <c r="AY76">
        <v>0</v>
      </c>
      <c r="AZ76" s="60">
        <v>0</v>
      </c>
      <c r="BA76">
        <v>0</v>
      </c>
      <c r="BB76" s="60">
        <v>0</v>
      </c>
      <c r="BC76">
        <v>0</v>
      </c>
      <c r="BD76" s="60">
        <v>0</v>
      </c>
      <c r="BE76">
        <v>0</v>
      </c>
      <c r="BF76" s="60">
        <v>0</v>
      </c>
      <c r="BG76" s="60">
        <f t="shared" si="3"/>
        <v>113333.40000000001</v>
      </c>
    </row>
    <row r="77" spans="1:59" ht="15" customHeight="1" x14ac:dyDescent="0.25">
      <c r="A77" s="56">
        <v>81</v>
      </c>
      <c r="B77" s="56" t="s">
        <v>23</v>
      </c>
      <c r="C77" s="75" t="s">
        <v>161</v>
      </c>
      <c r="D77" s="56" t="s">
        <v>165</v>
      </c>
      <c r="E77" s="56" t="s">
        <v>165</v>
      </c>
      <c r="F77" s="57">
        <v>5</v>
      </c>
      <c r="G77" s="58" t="s">
        <v>61</v>
      </c>
      <c r="H77" s="59">
        <v>22054.51</v>
      </c>
      <c r="I77">
        <v>4</v>
      </c>
      <c r="J77" s="53">
        <v>88218.04</v>
      </c>
      <c r="K77">
        <v>1</v>
      </c>
      <c r="L77" s="60">
        <v>22054.51</v>
      </c>
      <c r="M77">
        <v>0</v>
      </c>
      <c r="N77" s="60">
        <v>0</v>
      </c>
      <c r="O77">
        <v>0</v>
      </c>
      <c r="P77" s="60">
        <v>0</v>
      </c>
      <c r="Q77">
        <v>0</v>
      </c>
      <c r="R77" s="60">
        <v>0</v>
      </c>
      <c r="S77">
        <v>0</v>
      </c>
      <c r="T77" s="60">
        <v>0</v>
      </c>
      <c r="U77">
        <v>0</v>
      </c>
      <c r="V77" s="60">
        <v>0</v>
      </c>
      <c r="W77">
        <v>0</v>
      </c>
      <c r="X77" s="60">
        <v>0</v>
      </c>
      <c r="Y77">
        <v>0</v>
      </c>
      <c r="Z77" s="60">
        <v>0</v>
      </c>
      <c r="AA77">
        <v>0</v>
      </c>
      <c r="AB77" s="60">
        <v>0</v>
      </c>
      <c r="AC77">
        <v>0</v>
      </c>
      <c r="AD77" s="60">
        <v>0</v>
      </c>
      <c r="AE77">
        <v>0</v>
      </c>
      <c r="AF77" s="60">
        <v>0</v>
      </c>
      <c r="AG77">
        <v>0</v>
      </c>
      <c r="AH77" s="60">
        <f t="shared" si="2"/>
        <v>0</v>
      </c>
      <c r="AI77">
        <v>0</v>
      </c>
      <c r="AJ77" s="60">
        <v>0</v>
      </c>
      <c r="AK77">
        <v>0</v>
      </c>
      <c r="AL77" s="60">
        <v>0</v>
      </c>
      <c r="AM77">
        <v>0</v>
      </c>
      <c r="AN77" s="60">
        <v>0</v>
      </c>
      <c r="AO77">
        <v>0</v>
      </c>
      <c r="AP77" s="60">
        <v>0</v>
      </c>
      <c r="AQ77">
        <v>0</v>
      </c>
      <c r="AR77" s="60">
        <v>0</v>
      </c>
      <c r="AS77">
        <v>0</v>
      </c>
      <c r="AT77" s="60">
        <v>0</v>
      </c>
      <c r="AU77">
        <v>0</v>
      </c>
      <c r="AV77" s="60">
        <v>0</v>
      </c>
      <c r="AW77">
        <v>0</v>
      </c>
      <c r="AX77" s="60">
        <v>0</v>
      </c>
      <c r="AY77">
        <v>0</v>
      </c>
      <c r="AZ77" s="60">
        <v>0</v>
      </c>
      <c r="BA77">
        <v>0</v>
      </c>
      <c r="BB77" s="60">
        <v>0</v>
      </c>
      <c r="BC77">
        <v>0</v>
      </c>
      <c r="BD77" s="60">
        <v>0</v>
      </c>
      <c r="BE77">
        <v>0</v>
      </c>
      <c r="BF77" s="60">
        <v>0</v>
      </c>
      <c r="BG77" s="60">
        <f t="shared" si="3"/>
        <v>110272.54999999999</v>
      </c>
    </row>
    <row r="78" spans="1:59" ht="15" customHeight="1" x14ac:dyDescent="0.25">
      <c r="A78" s="56">
        <v>82</v>
      </c>
      <c r="B78" s="56" t="s">
        <v>23</v>
      </c>
      <c r="C78" s="75" t="s">
        <v>161</v>
      </c>
      <c r="D78" s="56" t="s">
        <v>166</v>
      </c>
      <c r="E78" s="56" t="s">
        <v>166</v>
      </c>
      <c r="F78" s="57">
        <v>7</v>
      </c>
      <c r="G78" s="58" t="s">
        <v>61</v>
      </c>
      <c r="H78" s="59">
        <v>9924.5300000000007</v>
      </c>
      <c r="I78">
        <v>0</v>
      </c>
      <c r="J78" s="53">
        <v>0</v>
      </c>
      <c r="K78">
        <v>0</v>
      </c>
      <c r="L78" s="60">
        <v>0</v>
      </c>
      <c r="M78">
        <v>3</v>
      </c>
      <c r="N78" s="60">
        <v>29773.590000000004</v>
      </c>
      <c r="O78">
        <v>0</v>
      </c>
      <c r="P78" s="60">
        <v>0</v>
      </c>
      <c r="Q78">
        <v>0</v>
      </c>
      <c r="R78" s="60">
        <v>0</v>
      </c>
      <c r="S78">
        <v>0</v>
      </c>
      <c r="T78" s="60">
        <v>0</v>
      </c>
      <c r="U78">
        <v>0</v>
      </c>
      <c r="V78" s="60">
        <v>0</v>
      </c>
      <c r="W78">
        <v>0</v>
      </c>
      <c r="X78" s="60">
        <v>0</v>
      </c>
      <c r="Y78">
        <v>0</v>
      </c>
      <c r="Z78" s="60">
        <v>0</v>
      </c>
      <c r="AA78">
        <v>0</v>
      </c>
      <c r="AB78" s="60">
        <v>0</v>
      </c>
      <c r="AC78">
        <v>0</v>
      </c>
      <c r="AD78" s="60">
        <v>0</v>
      </c>
      <c r="AE78">
        <v>0</v>
      </c>
      <c r="AF78" s="60">
        <v>0</v>
      </c>
      <c r="AG78">
        <v>2</v>
      </c>
      <c r="AH78" s="60">
        <f t="shared" si="2"/>
        <v>19849.060000000001</v>
      </c>
      <c r="AI78">
        <v>0</v>
      </c>
      <c r="AJ78" s="60">
        <v>0</v>
      </c>
      <c r="AK78">
        <v>0</v>
      </c>
      <c r="AL78" s="60">
        <v>0</v>
      </c>
      <c r="AM78">
        <v>0</v>
      </c>
      <c r="AN78" s="60">
        <v>0</v>
      </c>
      <c r="AO78">
        <v>0</v>
      </c>
      <c r="AP78" s="60">
        <v>0</v>
      </c>
      <c r="AQ78">
        <v>1</v>
      </c>
      <c r="AR78" s="60">
        <v>9924.5300000000007</v>
      </c>
      <c r="AS78">
        <v>1</v>
      </c>
      <c r="AT78" s="60">
        <v>9924.5300000000007</v>
      </c>
      <c r="AU78">
        <v>0</v>
      </c>
      <c r="AV78" s="60">
        <v>0</v>
      </c>
      <c r="AW78">
        <v>0</v>
      </c>
      <c r="AX78" s="60">
        <v>0</v>
      </c>
      <c r="AY78">
        <v>0</v>
      </c>
      <c r="AZ78" s="60">
        <v>0</v>
      </c>
      <c r="BA78">
        <v>0</v>
      </c>
      <c r="BB78" s="60">
        <v>0</v>
      </c>
      <c r="BC78">
        <v>0</v>
      </c>
      <c r="BD78" s="60">
        <v>0</v>
      </c>
      <c r="BE78">
        <v>0</v>
      </c>
      <c r="BF78" s="60">
        <v>0</v>
      </c>
      <c r="BG78" s="60">
        <f t="shared" si="3"/>
        <v>69471.710000000006</v>
      </c>
    </row>
    <row r="79" spans="1:59" ht="15" customHeight="1" x14ac:dyDescent="0.25">
      <c r="A79" s="56">
        <v>83</v>
      </c>
      <c r="B79" s="56" t="s">
        <v>23</v>
      </c>
      <c r="C79" s="75" t="s">
        <v>161</v>
      </c>
      <c r="D79" s="56" t="s">
        <v>167</v>
      </c>
      <c r="E79" s="56" t="s">
        <v>167</v>
      </c>
      <c r="F79" s="57">
        <v>34</v>
      </c>
      <c r="G79" s="58" t="s">
        <v>61</v>
      </c>
      <c r="H79" s="59">
        <v>2756.81</v>
      </c>
      <c r="I79">
        <v>24</v>
      </c>
      <c r="J79" s="53">
        <v>66163.44</v>
      </c>
      <c r="K79">
        <v>3</v>
      </c>
      <c r="L79" s="60">
        <v>8270.43</v>
      </c>
      <c r="M79">
        <v>3</v>
      </c>
      <c r="N79" s="60">
        <v>8270.43</v>
      </c>
      <c r="O79">
        <v>0</v>
      </c>
      <c r="P79" s="60">
        <v>0</v>
      </c>
      <c r="Q79">
        <v>0</v>
      </c>
      <c r="R79" s="60">
        <v>0</v>
      </c>
      <c r="S79">
        <v>0</v>
      </c>
      <c r="T79" s="60">
        <v>0</v>
      </c>
      <c r="U79">
        <v>0</v>
      </c>
      <c r="V79" s="60">
        <v>0</v>
      </c>
      <c r="W79">
        <v>0</v>
      </c>
      <c r="X79" s="60">
        <v>0</v>
      </c>
      <c r="Y79">
        <v>0</v>
      </c>
      <c r="Z79" s="60">
        <v>0</v>
      </c>
      <c r="AA79">
        <v>0</v>
      </c>
      <c r="AB79" s="60">
        <v>0</v>
      </c>
      <c r="AC79">
        <v>0</v>
      </c>
      <c r="AD79" s="60">
        <v>0</v>
      </c>
      <c r="AE79">
        <v>0</v>
      </c>
      <c r="AF79" s="60">
        <v>0</v>
      </c>
      <c r="AG79">
        <v>2</v>
      </c>
      <c r="AH79" s="60">
        <f t="shared" si="2"/>
        <v>5513.62</v>
      </c>
      <c r="AI79">
        <v>0</v>
      </c>
      <c r="AJ79" s="60">
        <v>0</v>
      </c>
      <c r="AK79">
        <v>0</v>
      </c>
      <c r="AL79" s="60">
        <v>0</v>
      </c>
      <c r="AM79">
        <v>0</v>
      </c>
      <c r="AN79" s="60">
        <v>0</v>
      </c>
      <c r="AO79">
        <v>0</v>
      </c>
      <c r="AP79" s="60">
        <v>0</v>
      </c>
      <c r="AQ79">
        <v>1</v>
      </c>
      <c r="AR79" s="60">
        <v>2756.81</v>
      </c>
      <c r="AS79">
        <v>1</v>
      </c>
      <c r="AT79" s="60">
        <v>2756.81</v>
      </c>
      <c r="AU79">
        <v>0</v>
      </c>
      <c r="AV79" s="60">
        <v>0</v>
      </c>
      <c r="AW79">
        <v>0</v>
      </c>
      <c r="AX79" s="60">
        <v>0</v>
      </c>
      <c r="AY79">
        <v>0</v>
      </c>
      <c r="AZ79" s="60">
        <v>0</v>
      </c>
      <c r="BA79">
        <v>0</v>
      </c>
      <c r="BB79" s="60">
        <v>0</v>
      </c>
      <c r="BC79">
        <v>0</v>
      </c>
      <c r="BD79" s="60">
        <v>0</v>
      </c>
      <c r="BE79">
        <v>0</v>
      </c>
      <c r="BF79" s="60">
        <v>0</v>
      </c>
      <c r="BG79" s="60">
        <f t="shared" si="3"/>
        <v>93731.540000000008</v>
      </c>
    </row>
    <row r="80" spans="1:59" ht="15" customHeight="1" x14ac:dyDescent="0.25">
      <c r="A80" s="56">
        <v>84</v>
      </c>
      <c r="B80" s="56" t="s">
        <v>23</v>
      </c>
      <c r="C80" s="75" t="s">
        <v>168</v>
      </c>
      <c r="D80" s="56" t="s">
        <v>169</v>
      </c>
      <c r="E80" s="56" t="s">
        <v>169</v>
      </c>
      <c r="F80" s="57">
        <v>6</v>
      </c>
      <c r="G80" s="58" t="s">
        <v>61</v>
      </c>
      <c r="H80" s="59">
        <v>6950.73</v>
      </c>
      <c r="I80">
        <v>5</v>
      </c>
      <c r="J80" s="53">
        <v>34753.649999999994</v>
      </c>
      <c r="K80">
        <v>1</v>
      </c>
      <c r="L80" s="60">
        <v>6950.73</v>
      </c>
      <c r="M80">
        <v>0</v>
      </c>
      <c r="N80" s="60">
        <v>0</v>
      </c>
      <c r="O80">
        <v>0</v>
      </c>
      <c r="P80" s="60">
        <v>0</v>
      </c>
      <c r="Q80">
        <v>0</v>
      </c>
      <c r="R80" s="60">
        <v>0</v>
      </c>
      <c r="S80">
        <v>0</v>
      </c>
      <c r="T80" s="60">
        <v>0</v>
      </c>
      <c r="U80">
        <v>0</v>
      </c>
      <c r="V80" s="60">
        <v>0</v>
      </c>
      <c r="W80">
        <v>0</v>
      </c>
      <c r="X80" s="60">
        <v>0</v>
      </c>
      <c r="Y80">
        <v>0</v>
      </c>
      <c r="Z80" s="60">
        <v>0</v>
      </c>
      <c r="AA80">
        <v>0</v>
      </c>
      <c r="AB80" s="60">
        <v>0</v>
      </c>
      <c r="AC80">
        <v>0</v>
      </c>
      <c r="AD80" s="60">
        <v>0</v>
      </c>
      <c r="AE80">
        <v>0</v>
      </c>
      <c r="AF80" s="60">
        <v>0</v>
      </c>
      <c r="AG80">
        <v>0</v>
      </c>
      <c r="AH80" s="60">
        <f t="shared" si="2"/>
        <v>0</v>
      </c>
      <c r="AI80">
        <v>0</v>
      </c>
      <c r="AJ80" s="60">
        <v>0</v>
      </c>
      <c r="AK80">
        <v>0</v>
      </c>
      <c r="AL80" s="60">
        <v>0</v>
      </c>
      <c r="AM80">
        <v>0</v>
      </c>
      <c r="AN80" s="60">
        <v>0</v>
      </c>
      <c r="AO80">
        <v>0</v>
      </c>
      <c r="AP80" s="60">
        <v>0</v>
      </c>
      <c r="AQ80">
        <v>0</v>
      </c>
      <c r="AR80" s="60">
        <v>0</v>
      </c>
      <c r="AS80">
        <v>0</v>
      </c>
      <c r="AT80" s="60">
        <v>0</v>
      </c>
      <c r="AU80">
        <v>0</v>
      </c>
      <c r="AV80" s="60">
        <v>0</v>
      </c>
      <c r="AW80">
        <v>0</v>
      </c>
      <c r="AX80" s="60">
        <v>0</v>
      </c>
      <c r="AY80">
        <v>0</v>
      </c>
      <c r="AZ80" s="60">
        <v>0</v>
      </c>
      <c r="BA80">
        <v>0</v>
      </c>
      <c r="BB80" s="60">
        <v>0</v>
      </c>
      <c r="BC80">
        <v>0</v>
      </c>
      <c r="BD80" s="60">
        <v>0</v>
      </c>
      <c r="BE80">
        <v>0</v>
      </c>
      <c r="BF80" s="60">
        <v>0</v>
      </c>
      <c r="BG80" s="60">
        <f t="shared" si="3"/>
        <v>41704.37999999999</v>
      </c>
    </row>
    <row r="81" spans="1:60" ht="15" customHeight="1" x14ac:dyDescent="0.25">
      <c r="A81" s="56">
        <v>85</v>
      </c>
      <c r="B81" s="56" t="s">
        <v>23</v>
      </c>
      <c r="C81" s="75" t="s">
        <v>170</v>
      </c>
      <c r="D81" s="56" t="s">
        <v>171</v>
      </c>
      <c r="E81" s="56" t="s">
        <v>171</v>
      </c>
      <c r="F81" s="57">
        <v>5</v>
      </c>
      <c r="G81" s="58" t="s">
        <v>61</v>
      </c>
      <c r="H81" s="59">
        <v>3777.78</v>
      </c>
      <c r="I81">
        <v>5</v>
      </c>
      <c r="J81" s="53">
        <v>18888.900000000001</v>
      </c>
      <c r="K81">
        <v>0</v>
      </c>
      <c r="L81" s="60">
        <v>0</v>
      </c>
      <c r="M81">
        <v>0</v>
      </c>
      <c r="N81" s="60">
        <v>0</v>
      </c>
      <c r="O81">
        <v>0</v>
      </c>
      <c r="P81" s="60">
        <v>0</v>
      </c>
      <c r="Q81">
        <v>0</v>
      </c>
      <c r="R81" s="60">
        <v>0</v>
      </c>
      <c r="S81">
        <v>0</v>
      </c>
      <c r="T81" s="60">
        <v>0</v>
      </c>
      <c r="U81">
        <v>0</v>
      </c>
      <c r="V81" s="60">
        <v>0</v>
      </c>
      <c r="W81">
        <v>0</v>
      </c>
      <c r="X81" s="60">
        <v>0</v>
      </c>
      <c r="Y81">
        <v>0</v>
      </c>
      <c r="Z81" s="60">
        <v>0</v>
      </c>
      <c r="AA81">
        <v>0</v>
      </c>
      <c r="AB81" s="60">
        <v>0</v>
      </c>
      <c r="AC81">
        <v>0</v>
      </c>
      <c r="AD81" s="60">
        <v>0</v>
      </c>
      <c r="AE81">
        <v>0</v>
      </c>
      <c r="AF81" s="60">
        <v>0</v>
      </c>
      <c r="AG81">
        <v>0</v>
      </c>
      <c r="AH81" s="60">
        <f t="shared" si="2"/>
        <v>0</v>
      </c>
      <c r="AI81">
        <v>0</v>
      </c>
      <c r="AJ81" s="60">
        <v>0</v>
      </c>
      <c r="AK81">
        <v>0</v>
      </c>
      <c r="AL81" s="60">
        <v>0</v>
      </c>
      <c r="AM81">
        <v>0</v>
      </c>
      <c r="AN81" s="60">
        <v>0</v>
      </c>
      <c r="AO81">
        <v>0</v>
      </c>
      <c r="AP81" s="60">
        <v>0</v>
      </c>
      <c r="AQ81">
        <v>0</v>
      </c>
      <c r="AR81" s="60">
        <v>0</v>
      </c>
      <c r="AS81">
        <v>0</v>
      </c>
      <c r="AT81" s="60">
        <v>0</v>
      </c>
      <c r="AU81">
        <v>0</v>
      </c>
      <c r="AV81" s="60">
        <v>0</v>
      </c>
      <c r="AW81">
        <v>0</v>
      </c>
      <c r="AX81" s="60">
        <v>0</v>
      </c>
      <c r="AY81">
        <v>0</v>
      </c>
      <c r="AZ81" s="60">
        <v>0</v>
      </c>
      <c r="BA81">
        <v>0</v>
      </c>
      <c r="BB81" s="60">
        <v>0</v>
      </c>
      <c r="BC81">
        <v>0</v>
      </c>
      <c r="BD81" s="60">
        <v>0</v>
      </c>
      <c r="BE81">
        <v>0</v>
      </c>
      <c r="BF81" s="60">
        <v>0</v>
      </c>
      <c r="BG81" s="60">
        <f t="shared" si="3"/>
        <v>18888.900000000001</v>
      </c>
    </row>
    <row r="82" spans="1:60" ht="15" customHeight="1" x14ac:dyDescent="0.25">
      <c r="A82" s="56">
        <v>86</v>
      </c>
      <c r="B82" s="56" t="s">
        <v>23</v>
      </c>
      <c r="C82" s="75" t="s">
        <v>172</v>
      </c>
      <c r="D82" s="56" t="s">
        <v>173</v>
      </c>
      <c r="E82" s="56" t="s">
        <v>173</v>
      </c>
      <c r="F82" s="57">
        <v>96</v>
      </c>
      <c r="G82" s="58" t="s">
        <v>61</v>
      </c>
      <c r="H82" s="59">
        <v>4962.26</v>
      </c>
      <c r="I82">
        <v>20</v>
      </c>
      <c r="J82" s="53">
        <v>99245.200000000012</v>
      </c>
      <c r="K82">
        <v>10</v>
      </c>
      <c r="L82" s="60">
        <v>49622.600000000006</v>
      </c>
      <c r="M82">
        <v>3</v>
      </c>
      <c r="N82" s="60">
        <v>14886.78</v>
      </c>
      <c r="O82">
        <v>0</v>
      </c>
      <c r="P82" s="60">
        <v>0</v>
      </c>
      <c r="Q82">
        <v>3</v>
      </c>
      <c r="R82" s="60">
        <v>14886.78</v>
      </c>
      <c r="S82">
        <v>3</v>
      </c>
      <c r="T82" s="60">
        <v>14886.78</v>
      </c>
      <c r="U82">
        <v>3</v>
      </c>
      <c r="V82" s="60">
        <v>14886.78</v>
      </c>
      <c r="W82">
        <v>3</v>
      </c>
      <c r="X82" s="60">
        <v>14886.78</v>
      </c>
      <c r="Y82">
        <v>3</v>
      </c>
      <c r="Z82" s="60">
        <v>14886.78</v>
      </c>
      <c r="AA82">
        <v>3</v>
      </c>
      <c r="AB82" s="60">
        <v>14886.78</v>
      </c>
      <c r="AC82">
        <v>3</v>
      </c>
      <c r="AD82" s="60">
        <v>14886.78</v>
      </c>
      <c r="AE82">
        <v>3</v>
      </c>
      <c r="AF82" s="60">
        <v>14886.78</v>
      </c>
      <c r="AG82">
        <v>3</v>
      </c>
      <c r="AH82" s="60">
        <f t="shared" si="2"/>
        <v>14886.78</v>
      </c>
      <c r="AI82">
        <v>3</v>
      </c>
      <c r="AJ82" s="60">
        <v>14886.78</v>
      </c>
      <c r="AK82">
        <v>3</v>
      </c>
      <c r="AL82" s="60">
        <v>14886.78</v>
      </c>
      <c r="AM82">
        <v>3</v>
      </c>
      <c r="AN82" s="60">
        <v>14886.78</v>
      </c>
      <c r="AO82">
        <v>3</v>
      </c>
      <c r="AP82" s="60">
        <v>14886.78</v>
      </c>
      <c r="AQ82">
        <v>3</v>
      </c>
      <c r="AR82" s="60">
        <v>14886.78</v>
      </c>
      <c r="AS82">
        <v>3</v>
      </c>
      <c r="AT82" s="60">
        <v>14886.78</v>
      </c>
      <c r="AU82">
        <v>3</v>
      </c>
      <c r="AV82" s="60">
        <v>14886.78</v>
      </c>
      <c r="AW82">
        <v>3</v>
      </c>
      <c r="AX82" s="60">
        <v>14886.78</v>
      </c>
      <c r="AY82">
        <v>3</v>
      </c>
      <c r="AZ82" s="60">
        <v>14886.78</v>
      </c>
      <c r="BA82">
        <v>3</v>
      </c>
      <c r="BB82" s="60">
        <v>14886.78</v>
      </c>
      <c r="BC82">
        <v>3</v>
      </c>
      <c r="BD82" s="60">
        <v>14886.78</v>
      </c>
      <c r="BE82">
        <v>3</v>
      </c>
      <c r="BF82" s="60">
        <v>14886.78</v>
      </c>
      <c r="BG82" s="60">
        <f t="shared" si="3"/>
        <v>476376.96000000014</v>
      </c>
    </row>
    <row r="83" spans="1:60" ht="15" customHeight="1" x14ac:dyDescent="0.25">
      <c r="A83" s="56">
        <v>87</v>
      </c>
      <c r="B83" s="56" t="s">
        <v>23</v>
      </c>
      <c r="C83" s="75" t="s">
        <v>168</v>
      </c>
      <c r="D83" s="56" t="s">
        <v>174</v>
      </c>
      <c r="E83" s="56" t="s">
        <v>174</v>
      </c>
      <c r="F83" s="57">
        <v>18</v>
      </c>
      <c r="G83" s="58" t="s">
        <v>61</v>
      </c>
      <c r="H83" s="59">
        <v>2615.3000000000002</v>
      </c>
      <c r="I83">
        <v>0</v>
      </c>
      <c r="J83" s="53">
        <v>0</v>
      </c>
      <c r="K83">
        <v>0</v>
      </c>
      <c r="L83" s="60">
        <v>0</v>
      </c>
      <c r="M83">
        <v>0</v>
      </c>
      <c r="N83" s="60">
        <v>0</v>
      </c>
      <c r="O83">
        <v>0</v>
      </c>
      <c r="P83" s="60">
        <v>0</v>
      </c>
      <c r="Q83">
        <v>0</v>
      </c>
      <c r="R83" s="60">
        <v>0</v>
      </c>
      <c r="S83">
        <v>11</v>
      </c>
      <c r="T83" s="60">
        <v>28768.300000000003</v>
      </c>
      <c r="U83">
        <v>4</v>
      </c>
      <c r="V83" s="60">
        <v>10461.200000000001</v>
      </c>
      <c r="W83">
        <v>1</v>
      </c>
      <c r="X83" s="60">
        <v>2615.3000000000002</v>
      </c>
      <c r="Y83">
        <v>0</v>
      </c>
      <c r="Z83" s="60">
        <v>0</v>
      </c>
      <c r="AA83">
        <v>0</v>
      </c>
      <c r="AB83" s="60">
        <v>0</v>
      </c>
      <c r="AC83">
        <v>0</v>
      </c>
      <c r="AD83" s="60">
        <v>0</v>
      </c>
      <c r="AE83">
        <v>0</v>
      </c>
      <c r="AF83" s="60">
        <v>0</v>
      </c>
      <c r="AG83">
        <v>0</v>
      </c>
      <c r="AH83" s="60">
        <f t="shared" si="2"/>
        <v>0</v>
      </c>
      <c r="AI83">
        <v>0</v>
      </c>
      <c r="AJ83" s="60">
        <v>0</v>
      </c>
      <c r="AK83">
        <v>0</v>
      </c>
      <c r="AL83" s="60">
        <v>0</v>
      </c>
      <c r="AM83">
        <v>1</v>
      </c>
      <c r="AN83" s="60">
        <v>2615.3000000000002</v>
      </c>
      <c r="AO83">
        <v>1</v>
      </c>
      <c r="AP83" s="60">
        <v>2615.3000000000002</v>
      </c>
      <c r="AQ83">
        <v>0</v>
      </c>
      <c r="AR83" s="60">
        <v>0</v>
      </c>
      <c r="AS83">
        <v>0</v>
      </c>
      <c r="AT83" s="60">
        <v>0</v>
      </c>
      <c r="AU83">
        <v>0</v>
      </c>
      <c r="AV83" s="60">
        <v>0</v>
      </c>
      <c r="AW83">
        <v>0</v>
      </c>
      <c r="AX83" s="60">
        <v>0</v>
      </c>
      <c r="AY83">
        <v>0</v>
      </c>
      <c r="AZ83" s="60">
        <v>0</v>
      </c>
      <c r="BA83">
        <v>0</v>
      </c>
      <c r="BB83" s="60">
        <v>0</v>
      </c>
      <c r="BC83">
        <v>0</v>
      </c>
      <c r="BD83" s="60">
        <v>0</v>
      </c>
      <c r="BE83">
        <v>0</v>
      </c>
      <c r="BF83" s="60">
        <v>0</v>
      </c>
      <c r="BG83" s="60">
        <f t="shared" si="3"/>
        <v>47075.400000000009</v>
      </c>
    </row>
    <row r="84" spans="1:60" ht="15" customHeight="1" x14ac:dyDescent="0.25">
      <c r="A84" s="56">
        <v>88</v>
      </c>
      <c r="B84" s="56" t="s">
        <v>23</v>
      </c>
      <c r="C84" s="75" t="s">
        <v>168</v>
      </c>
      <c r="D84" s="56" t="s">
        <v>175</v>
      </c>
      <c r="E84" s="56" t="s">
        <v>175</v>
      </c>
      <c r="F84" s="57">
        <v>27</v>
      </c>
      <c r="G84" s="58" t="s">
        <v>61</v>
      </c>
      <c r="H84" s="59">
        <v>2756.81</v>
      </c>
      <c r="I84">
        <v>5</v>
      </c>
      <c r="J84" s="53">
        <v>13784.05</v>
      </c>
      <c r="K84">
        <v>1</v>
      </c>
      <c r="L84" s="60">
        <v>2756.81</v>
      </c>
      <c r="M84">
        <v>1</v>
      </c>
      <c r="N84" s="60">
        <v>2756.81</v>
      </c>
      <c r="O84">
        <v>0</v>
      </c>
      <c r="P84" s="60">
        <v>0</v>
      </c>
      <c r="Q84">
        <v>1</v>
      </c>
      <c r="R84" s="60">
        <v>2756.81</v>
      </c>
      <c r="S84">
        <v>0</v>
      </c>
      <c r="T84" s="60">
        <v>0</v>
      </c>
      <c r="U84">
        <v>0</v>
      </c>
      <c r="V84" s="60">
        <v>0</v>
      </c>
      <c r="W84">
        <v>1</v>
      </c>
      <c r="X84" s="60">
        <v>2756.81</v>
      </c>
      <c r="Y84">
        <v>1</v>
      </c>
      <c r="Z84" s="60">
        <v>2756.81</v>
      </c>
      <c r="AA84">
        <v>1</v>
      </c>
      <c r="AB84" s="60">
        <v>2756.81</v>
      </c>
      <c r="AC84">
        <v>1</v>
      </c>
      <c r="AD84" s="60">
        <v>2756.81</v>
      </c>
      <c r="AE84">
        <v>1</v>
      </c>
      <c r="AF84" s="60">
        <v>2756.81</v>
      </c>
      <c r="AG84">
        <v>0</v>
      </c>
      <c r="AH84" s="60">
        <f t="shared" si="2"/>
        <v>0</v>
      </c>
      <c r="AI84">
        <v>1</v>
      </c>
      <c r="AJ84" s="60">
        <v>2756.81</v>
      </c>
      <c r="AK84">
        <v>1</v>
      </c>
      <c r="AL84" s="60">
        <v>2756.81</v>
      </c>
      <c r="AM84">
        <v>0</v>
      </c>
      <c r="AN84" s="60">
        <v>0</v>
      </c>
      <c r="AO84">
        <v>1</v>
      </c>
      <c r="AP84" s="60">
        <v>2756.81</v>
      </c>
      <c r="AQ84">
        <v>1</v>
      </c>
      <c r="AR84" s="60">
        <v>2756.81</v>
      </c>
      <c r="AS84">
        <v>1</v>
      </c>
      <c r="AT84" s="60">
        <v>2756.81</v>
      </c>
      <c r="AU84">
        <v>1</v>
      </c>
      <c r="AV84" s="60">
        <v>2756.81</v>
      </c>
      <c r="AW84">
        <v>4</v>
      </c>
      <c r="AX84" s="60">
        <v>11027.24</v>
      </c>
      <c r="AY84">
        <v>1</v>
      </c>
      <c r="AZ84" s="60">
        <v>2756.81</v>
      </c>
      <c r="BA84">
        <v>1</v>
      </c>
      <c r="BB84" s="60">
        <v>2756.81</v>
      </c>
      <c r="BC84">
        <v>1</v>
      </c>
      <c r="BD84" s="60">
        <v>2756.81</v>
      </c>
      <c r="BE84">
        <v>1</v>
      </c>
      <c r="BF84" s="60">
        <v>2756.81</v>
      </c>
      <c r="BG84" s="60">
        <f t="shared" si="3"/>
        <v>74433.869999999981</v>
      </c>
    </row>
    <row r="85" spans="1:60" ht="15" customHeight="1" x14ac:dyDescent="0.25">
      <c r="A85" s="56">
        <v>89</v>
      </c>
      <c r="B85" s="56" t="s">
        <v>23</v>
      </c>
      <c r="C85" s="75" t="s">
        <v>141</v>
      </c>
      <c r="D85" s="56" t="s">
        <v>176</v>
      </c>
      <c r="E85" s="56" t="s">
        <v>176</v>
      </c>
      <c r="F85" s="57">
        <v>30</v>
      </c>
      <c r="G85" s="58" t="s">
        <v>61</v>
      </c>
      <c r="H85" s="59">
        <v>1654.09</v>
      </c>
      <c r="I85">
        <v>5</v>
      </c>
      <c r="J85" s="53">
        <v>8270.4499999999989</v>
      </c>
      <c r="K85">
        <v>3</v>
      </c>
      <c r="L85" s="60">
        <v>4962.2699999999995</v>
      </c>
      <c r="M85">
        <v>1</v>
      </c>
      <c r="N85" s="60">
        <v>1654.09</v>
      </c>
      <c r="O85">
        <v>0</v>
      </c>
      <c r="P85" s="60">
        <v>0</v>
      </c>
      <c r="Q85">
        <v>1</v>
      </c>
      <c r="R85" s="60">
        <v>1654.09</v>
      </c>
      <c r="S85">
        <v>1</v>
      </c>
      <c r="T85" s="60">
        <v>1654.09</v>
      </c>
      <c r="U85">
        <v>1</v>
      </c>
      <c r="V85" s="60">
        <v>1654.09</v>
      </c>
      <c r="W85">
        <v>1</v>
      </c>
      <c r="X85" s="60">
        <v>1654.09</v>
      </c>
      <c r="Y85">
        <v>1</v>
      </c>
      <c r="Z85" s="60">
        <v>1654.09</v>
      </c>
      <c r="AA85">
        <v>1</v>
      </c>
      <c r="AB85" s="60">
        <v>1654.09</v>
      </c>
      <c r="AC85">
        <v>1</v>
      </c>
      <c r="AD85" s="60">
        <v>1654.09</v>
      </c>
      <c r="AE85">
        <v>1</v>
      </c>
      <c r="AF85" s="60">
        <v>1654.09</v>
      </c>
      <c r="AG85">
        <v>1</v>
      </c>
      <c r="AH85" s="60">
        <f t="shared" si="2"/>
        <v>1654.09</v>
      </c>
      <c r="AI85">
        <v>1</v>
      </c>
      <c r="AJ85" s="60">
        <v>1654.09</v>
      </c>
      <c r="AK85">
        <v>1</v>
      </c>
      <c r="AL85" s="60">
        <v>1654.09</v>
      </c>
      <c r="AM85">
        <v>1</v>
      </c>
      <c r="AN85" s="60">
        <v>1654.09</v>
      </c>
      <c r="AO85">
        <v>1</v>
      </c>
      <c r="AP85" s="60">
        <v>1654.09</v>
      </c>
      <c r="AQ85">
        <v>1</v>
      </c>
      <c r="AR85" s="60">
        <v>1654.09</v>
      </c>
      <c r="AS85">
        <v>1</v>
      </c>
      <c r="AT85" s="60">
        <v>1654.09</v>
      </c>
      <c r="AU85">
        <v>1</v>
      </c>
      <c r="AV85" s="60">
        <v>1654.09</v>
      </c>
      <c r="AW85">
        <v>1</v>
      </c>
      <c r="AX85" s="60">
        <v>1654.09</v>
      </c>
      <c r="AY85">
        <v>1</v>
      </c>
      <c r="AZ85" s="60">
        <v>1654.09</v>
      </c>
      <c r="BA85">
        <v>1</v>
      </c>
      <c r="BB85" s="60">
        <v>1654.09</v>
      </c>
      <c r="BC85">
        <v>1</v>
      </c>
      <c r="BD85" s="60">
        <v>1654.09</v>
      </c>
      <c r="BE85">
        <v>1</v>
      </c>
      <c r="BF85" s="60">
        <v>1654.09</v>
      </c>
      <c r="BG85" s="60">
        <f t="shared" si="3"/>
        <v>49622.699999999983</v>
      </c>
    </row>
    <row r="86" spans="1:60" ht="15" customHeight="1" x14ac:dyDescent="0.25">
      <c r="A86" s="56">
        <v>90</v>
      </c>
      <c r="B86" s="56" t="s">
        <v>23</v>
      </c>
      <c r="C86" s="75" t="s">
        <v>72</v>
      </c>
      <c r="D86" s="56" t="s">
        <v>177</v>
      </c>
      <c r="E86" s="56" t="s">
        <v>177</v>
      </c>
      <c r="F86" s="57">
        <v>13</v>
      </c>
      <c r="G86" s="58" t="s">
        <v>61</v>
      </c>
      <c r="H86" s="59">
        <v>85669.81</v>
      </c>
      <c r="I86">
        <v>1</v>
      </c>
      <c r="J86" s="53">
        <v>85669.81</v>
      </c>
      <c r="K86">
        <v>0</v>
      </c>
      <c r="L86" s="60">
        <v>0</v>
      </c>
      <c r="M86">
        <v>1</v>
      </c>
      <c r="N86" s="60">
        <v>85669.81</v>
      </c>
      <c r="O86">
        <v>0</v>
      </c>
      <c r="P86" s="60">
        <v>0</v>
      </c>
      <c r="Q86">
        <v>1</v>
      </c>
      <c r="R86" s="60">
        <v>85669.81</v>
      </c>
      <c r="S86">
        <v>0</v>
      </c>
      <c r="T86" s="60">
        <v>0</v>
      </c>
      <c r="U86">
        <v>1</v>
      </c>
      <c r="V86" s="60">
        <v>85669.81</v>
      </c>
      <c r="W86">
        <v>0</v>
      </c>
      <c r="X86" s="60">
        <v>0</v>
      </c>
      <c r="Y86">
        <v>1</v>
      </c>
      <c r="Z86" s="60">
        <v>85669.81</v>
      </c>
      <c r="AA86">
        <v>0</v>
      </c>
      <c r="AB86" s="60">
        <v>0</v>
      </c>
      <c r="AC86">
        <v>1</v>
      </c>
      <c r="AD86" s="60">
        <v>85669.81</v>
      </c>
      <c r="AE86">
        <v>0</v>
      </c>
      <c r="AF86" s="60">
        <v>0</v>
      </c>
      <c r="AG86">
        <v>1</v>
      </c>
      <c r="AH86" s="60">
        <f t="shared" si="2"/>
        <v>85669.81</v>
      </c>
      <c r="AI86">
        <v>0</v>
      </c>
      <c r="AJ86" s="60">
        <v>0</v>
      </c>
      <c r="AK86">
        <v>1</v>
      </c>
      <c r="AL86" s="60">
        <v>85669.81</v>
      </c>
      <c r="AM86">
        <v>0</v>
      </c>
      <c r="AN86" s="60">
        <v>0</v>
      </c>
      <c r="AO86">
        <v>1</v>
      </c>
      <c r="AP86" s="60">
        <v>85669.81</v>
      </c>
      <c r="AQ86">
        <v>0</v>
      </c>
      <c r="AR86" s="60">
        <v>0</v>
      </c>
      <c r="AS86">
        <v>1</v>
      </c>
      <c r="AT86" s="60">
        <v>85669.81</v>
      </c>
      <c r="AU86">
        <v>0</v>
      </c>
      <c r="AV86" s="60">
        <v>0</v>
      </c>
      <c r="AW86">
        <v>1</v>
      </c>
      <c r="AX86" s="60">
        <v>85669.81</v>
      </c>
      <c r="AY86">
        <v>0</v>
      </c>
      <c r="AZ86" s="60">
        <v>0</v>
      </c>
      <c r="BA86">
        <v>1</v>
      </c>
      <c r="BB86" s="60">
        <v>85669.81</v>
      </c>
      <c r="BC86">
        <v>0</v>
      </c>
      <c r="BD86" s="60">
        <v>0</v>
      </c>
      <c r="BE86">
        <v>1</v>
      </c>
      <c r="BF86" s="60">
        <v>85669.81</v>
      </c>
      <c r="BG86" s="60">
        <f t="shared" si="3"/>
        <v>1113707.5300000003</v>
      </c>
    </row>
    <row r="87" spans="1:60" ht="15" customHeight="1" x14ac:dyDescent="0.25">
      <c r="A87" s="56">
        <v>91</v>
      </c>
      <c r="B87" s="56" t="s">
        <v>23</v>
      </c>
      <c r="C87" s="75" t="s">
        <v>72</v>
      </c>
      <c r="D87" s="56" t="s">
        <v>178</v>
      </c>
      <c r="E87" s="56" t="s">
        <v>178</v>
      </c>
      <c r="F87" s="57">
        <v>10</v>
      </c>
      <c r="G87" s="58" t="s">
        <v>61</v>
      </c>
      <c r="H87" s="59">
        <v>15481.13</v>
      </c>
      <c r="I87">
        <v>10</v>
      </c>
      <c r="J87" s="53">
        <v>154811.29999999999</v>
      </c>
      <c r="K87">
        <v>0</v>
      </c>
      <c r="L87" s="60">
        <v>0</v>
      </c>
      <c r="M87">
        <v>0</v>
      </c>
      <c r="N87" s="60">
        <v>0</v>
      </c>
      <c r="O87">
        <v>0</v>
      </c>
      <c r="P87" s="60">
        <v>0</v>
      </c>
      <c r="Q87">
        <v>0</v>
      </c>
      <c r="R87" s="60">
        <v>0</v>
      </c>
      <c r="S87">
        <v>0</v>
      </c>
      <c r="T87" s="60">
        <v>0</v>
      </c>
      <c r="U87">
        <v>0</v>
      </c>
      <c r="V87" s="60">
        <v>0</v>
      </c>
      <c r="W87">
        <v>0</v>
      </c>
      <c r="X87" s="60">
        <v>0</v>
      </c>
      <c r="Y87">
        <v>0</v>
      </c>
      <c r="Z87" s="60">
        <v>0</v>
      </c>
      <c r="AA87">
        <v>0</v>
      </c>
      <c r="AB87" s="60">
        <v>0</v>
      </c>
      <c r="AC87">
        <v>0</v>
      </c>
      <c r="AD87" s="60">
        <v>0</v>
      </c>
      <c r="AE87">
        <v>0</v>
      </c>
      <c r="AF87" s="60">
        <v>0</v>
      </c>
      <c r="AG87">
        <v>0</v>
      </c>
      <c r="AH87" s="60">
        <f t="shared" si="2"/>
        <v>0</v>
      </c>
      <c r="AI87">
        <v>0</v>
      </c>
      <c r="AJ87" s="60">
        <v>0</v>
      </c>
      <c r="AK87">
        <v>0</v>
      </c>
      <c r="AL87" s="60">
        <v>0</v>
      </c>
      <c r="AM87">
        <v>0</v>
      </c>
      <c r="AN87" s="60">
        <v>0</v>
      </c>
      <c r="AO87">
        <v>0</v>
      </c>
      <c r="AP87" s="60">
        <v>0</v>
      </c>
      <c r="AQ87">
        <v>0</v>
      </c>
      <c r="AR87" s="60">
        <v>0</v>
      </c>
      <c r="AS87">
        <v>0</v>
      </c>
      <c r="AT87" s="60">
        <v>0</v>
      </c>
      <c r="AU87">
        <v>0</v>
      </c>
      <c r="AV87" s="60">
        <v>0</v>
      </c>
      <c r="AW87">
        <v>0</v>
      </c>
      <c r="AX87" s="60">
        <v>0</v>
      </c>
      <c r="AY87">
        <v>0</v>
      </c>
      <c r="AZ87" s="60">
        <v>0</v>
      </c>
      <c r="BA87">
        <v>0</v>
      </c>
      <c r="BB87" s="60">
        <v>0</v>
      </c>
      <c r="BC87">
        <v>0</v>
      </c>
      <c r="BD87" s="60">
        <v>0</v>
      </c>
      <c r="BE87">
        <v>0</v>
      </c>
      <c r="BF87" s="60">
        <v>0</v>
      </c>
      <c r="BG87" s="60">
        <f t="shared" si="3"/>
        <v>154811.29999999999</v>
      </c>
    </row>
    <row r="88" spans="1:60" ht="15" customHeight="1" x14ac:dyDescent="0.25">
      <c r="A88" s="56">
        <v>92</v>
      </c>
      <c r="B88" s="56" t="s">
        <v>23</v>
      </c>
      <c r="C88" s="75" t="s">
        <v>179</v>
      </c>
      <c r="D88" s="56" t="s">
        <v>180</v>
      </c>
      <c r="E88" s="56" t="s">
        <v>180</v>
      </c>
      <c r="F88" s="57">
        <v>56</v>
      </c>
      <c r="G88" s="58" t="s">
        <v>61</v>
      </c>
      <c r="H88" s="59">
        <v>9578.6200000000008</v>
      </c>
      <c r="I88">
        <v>10</v>
      </c>
      <c r="J88" s="53">
        <v>95786.200000000012</v>
      </c>
      <c r="K88">
        <v>2</v>
      </c>
      <c r="L88" s="60">
        <v>19157.240000000002</v>
      </c>
      <c r="M88">
        <v>2</v>
      </c>
      <c r="N88" s="60">
        <v>19157.240000000002</v>
      </c>
      <c r="O88">
        <v>0</v>
      </c>
      <c r="P88" s="60">
        <v>0</v>
      </c>
      <c r="Q88">
        <v>2</v>
      </c>
      <c r="R88" s="60">
        <v>19157.240000000002</v>
      </c>
      <c r="S88">
        <v>2</v>
      </c>
      <c r="T88" s="60">
        <v>19157.240000000002</v>
      </c>
      <c r="U88">
        <v>2</v>
      </c>
      <c r="V88" s="60">
        <v>19157.240000000002</v>
      </c>
      <c r="W88">
        <v>2</v>
      </c>
      <c r="X88" s="60">
        <v>19157.240000000002</v>
      </c>
      <c r="Y88">
        <v>2</v>
      </c>
      <c r="Z88" s="60">
        <v>19157.240000000002</v>
      </c>
      <c r="AA88">
        <v>2</v>
      </c>
      <c r="AB88" s="60">
        <v>19157.240000000002</v>
      </c>
      <c r="AC88">
        <v>2</v>
      </c>
      <c r="AD88" s="60">
        <v>19157.240000000002</v>
      </c>
      <c r="AE88">
        <v>2</v>
      </c>
      <c r="AF88" s="60">
        <v>19157.240000000002</v>
      </c>
      <c r="AG88">
        <v>2</v>
      </c>
      <c r="AH88" s="60">
        <f t="shared" si="2"/>
        <v>19157.240000000002</v>
      </c>
      <c r="AI88">
        <v>2</v>
      </c>
      <c r="AJ88" s="60">
        <v>19157.240000000002</v>
      </c>
      <c r="AK88">
        <v>2</v>
      </c>
      <c r="AL88" s="60">
        <v>19157.240000000002</v>
      </c>
      <c r="AM88">
        <v>2</v>
      </c>
      <c r="AN88" s="60">
        <v>19157.240000000002</v>
      </c>
      <c r="AO88">
        <v>2</v>
      </c>
      <c r="AP88" s="60">
        <v>19157.240000000002</v>
      </c>
      <c r="AQ88">
        <v>2</v>
      </c>
      <c r="AR88" s="60">
        <v>19157.240000000002</v>
      </c>
      <c r="AS88">
        <v>2</v>
      </c>
      <c r="AT88" s="60">
        <v>19157.240000000002</v>
      </c>
      <c r="AU88">
        <v>2</v>
      </c>
      <c r="AV88" s="60">
        <v>19157.240000000002</v>
      </c>
      <c r="AW88">
        <v>2</v>
      </c>
      <c r="AX88" s="60">
        <v>19157.240000000002</v>
      </c>
      <c r="AY88">
        <v>2</v>
      </c>
      <c r="AZ88" s="60">
        <v>19157.240000000002</v>
      </c>
      <c r="BA88">
        <v>2</v>
      </c>
      <c r="BB88" s="60">
        <v>19157.240000000002</v>
      </c>
      <c r="BC88">
        <v>2</v>
      </c>
      <c r="BD88" s="60">
        <v>19157.240000000002</v>
      </c>
      <c r="BE88">
        <v>2</v>
      </c>
      <c r="BF88" s="60">
        <v>19157.240000000002</v>
      </c>
      <c r="BG88" s="60">
        <f t="shared" si="3"/>
        <v>536402.72</v>
      </c>
    </row>
    <row r="89" spans="1:60" ht="15" customHeight="1" x14ac:dyDescent="0.25">
      <c r="A89" s="56">
        <v>93</v>
      </c>
      <c r="B89" s="56" t="s">
        <v>23</v>
      </c>
      <c r="C89" s="75" t="s">
        <v>179</v>
      </c>
      <c r="D89" s="56" t="s">
        <v>181</v>
      </c>
      <c r="E89" s="56" t="s">
        <v>181</v>
      </c>
      <c r="F89" s="57">
        <v>56</v>
      </c>
      <c r="G89" s="58" t="s">
        <v>61</v>
      </c>
      <c r="H89" s="59">
        <v>10160.379999999999</v>
      </c>
      <c r="I89">
        <v>10</v>
      </c>
      <c r="J89" s="53">
        <v>101603.79999999999</v>
      </c>
      <c r="K89">
        <v>2</v>
      </c>
      <c r="L89" s="60">
        <v>20320.759999999998</v>
      </c>
      <c r="M89">
        <v>2</v>
      </c>
      <c r="N89" s="60">
        <v>20320.759999999998</v>
      </c>
      <c r="O89">
        <v>0</v>
      </c>
      <c r="P89" s="60">
        <v>0</v>
      </c>
      <c r="Q89">
        <v>2</v>
      </c>
      <c r="R89" s="60">
        <v>20320.759999999998</v>
      </c>
      <c r="S89">
        <v>2</v>
      </c>
      <c r="T89" s="60">
        <v>20320.759999999998</v>
      </c>
      <c r="U89">
        <v>2</v>
      </c>
      <c r="V89" s="60">
        <v>20320.759999999998</v>
      </c>
      <c r="W89">
        <v>2</v>
      </c>
      <c r="X89" s="60">
        <v>20320.759999999998</v>
      </c>
      <c r="Y89">
        <v>2</v>
      </c>
      <c r="Z89" s="60">
        <v>20320.759999999998</v>
      </c>
      <c r="AA89">
        <v>2</v>
      </c>
      <c r="AB89" s="60">
        <v>20320.759999999998</v>
      </c>
      <c r="AC89">
        <v>2</v>
      </c>
      <c r="AD89" s="60">
        <v>20320.759999999998</v>
      </c>
      <c r="AE89">
        <v>2</v>
      </c>
      <c r="AF89" s="60">
        <v>20320.759999999998</v>
      </c>
      <c r="AG89">
        <v>2</v>
      </c>
      <c r="AH89" s="60">
        <f t="shared" si="2"/>
        <v>20320.759999999998</v>
      </c>
      <c r="AI89">
        <v>2</v>
      </c>
      <c r="AJ89" s="60">
        <v>20320.759999999998</v>
      </c>
      <c r="AK89">
        <v>2</v>
      </c>
      <c r="AL89" s="60">
        <v>20320.759999999998</v>
      </c>
      <c r="AM89">
        <v>2</v>
      </c>
      <c r="AN89" s="60">
        <v>20320.759999999998</v>
      </c>
      <c r="AO89">
        <v>2</v>
      </c>
      <c r="AP89" s="60">
        <v>20320.759999999998</v>
      </c>
      <c r="AQ89">
        <v>2</v>
      </c>
      <c r="AR89" s="60">
        <v>20320.759999999998</v>
      </c>
      <c r="AS89">
        <v>2</v>
      </c>
      <c r="AT89" s="60">
        <v>20320.759999999998</v>
      </c>
      <c r="AU89">
        <v>2</v>
      </c>
      <c r="AV89" s="60">
        <v>20320.759999999998</v>
      </c>
      <c r="AW89">
        <v>2</v>
      </c>
      <c r="AX89" s="60">
        <v>20320.759999999998</v>
      </c>
      <c r="AY89">
        <v>2</v>
      </c>
      <c r="AZ89" s="60">
        <v>20320.759999999998</v>
      </c>
      <c r="BA89">
        <v>2</v>
      </c>
      <c r="BB89" s="60">
        <v>20320.759999999998</v>
      </c>
      <c r="BC89">
        <v>2</v>
      </c>
      <c r="BD89" s="60">
        <v>20320.759999999998</v>
      </c>
      <c r="BE89">
        <v>2</v>
      </c>
      <c r="BF89" s="60">
        <v>20320.759999999998</v>
      </c>
      <c r="BG89" s="60">
        <f t="shared" si="3"/>
        <v>568981.28</v>
      </c>
    </row>
    <row r="90" spans="1:60" ht="15" customHeight="1" x14ac:dyDescent="0.25">
      <c r="A90" s="56">
        <v>94</v>
      </c>
      <c r="B90" s="56" t="s">
        <v>23</v>
      </c>
      <c r="C90" s="75" t="s">
        <v>77</v>
      </c>
      <c r="D90" s="56" t="s">
        <v>182</v>
      </c>
      <c r="E90" s="56" t="s">
        <v>182</v>
      </c>
      <c r="F90" s="57">
        <v>4</v>
      </c>
      <c r="G90" s="58" t="s">
        <v>61</v>
      </c>
      <c r="H90" s="59">
        <v>17643.61</v>
      </c>
      <c r="I90">
        <v>4</v>
      </c>
      <c r="J90" s="53">
        <v>70574.44</v>
      </c>
      <c r="K90">
        <v>0</v>
      </c>
      <c r="L90" s="60">
        <v>0</v>
      </c>
      <c r="M90">
        <v>0</v>
      </c>
      <c r="N90" s="60">
        <v>0</v>
      </c>
      <c r="O90">
        <v>0</v>
      </c>
      <c r="P90" s="60">
        <v>0</v>
      </c>
      <c r="Q90">
        <v>0</v>
      </c>
      <c r="R90" s="60">
        <v>0</v>
      </c>
      <c r="S90">
        <v>0</v>
      </c>
      <c r="T90" s="60">
        <v>0</v>
      </c>
      <c r="U90">
        <v>0</v>
      </c>
      <c r="V90" s="60">
        <v>0</v>
      </c>
      <c r="W90">
        <v>0</v>
      </c>
      <c r="X90" s="60">
        <v>0</v>
      </c>
      <c r="Y90">
        <v>0</v>
      </c>
      <c r="Z90" s="60">
        <v>0</v>
      </c>
      <c r="AA90">
        <v>0</v>
      </c>
      <c r="AB90" s="60">
        <v>0</v>
      </c>
      <c r="AC90">
        <v>0</v>
      </c>
      <c r="AD90" s="60">
        <v>0</v>
      </c>
      <c r="AE90">
        <v>0</v>
      </c>
      <c r="AF90" s="60">
        <v>0</v>
      </c>
      <c r="AG90">
        <v>0</v>
      </c>
      <c r="AH90" s="60">
        <f t="shared" si="2"/>
        <v>0</v>
      </c>
      <c r="AI90">
        <v>0</v>
      </c>
      <c r="AJ90" s="60">
        <v>0</v>
      </c>
      <c r="AK90">
        <v>0</v>
      </c>
      <c r="AL90" s="60">
        <v>0</v>
      </c>
      <c r="AM90">
        <v>0</v>
      </c>
      <c r="AN90" s="60">
        <v>0</v>
      </c>
      <c r="AO90">
        <v>0</v>
      </c>
      <c r="AP90" s="60">
        <v>0</v>
      </c>
      <c r="AQ90">
        <v>0</v>
      </c>
      <c r="AR90" s="60">
        <v>0</v>
      </c>
      <c r="AS90">
        <v>0</v>
      </c>
      <c r="AT90" s="60">
        <v>0</v>
      </c>
      <c r="AU90">
        <v>0</v>
      </c>
      <c r="AV90" s="60">
        <v>0</v>
      </c>
      <c r="AW90">
        <v>0</v>
      </c>
      <c r="AX90" s="60">
        <v>0</v>
      </c>
      <c r="AY90">
        <v>0</v>
      </c>
      <c r="AZ90" s="60">
        <v>0</v>
      </c>
      <c r="BA90">
        <v>0</v>
      </c>
      <c r="BB90" s="60">
        <v>0</v>
      </c>
      <c r="BC90">
        <v>0</v>
      </c>
      <c r="BD90" s="60">
        <v>0</v>
      </c>
      <c r="BE90">
        <v>0</v>
      </c>
      <c r="BF90" s="60">
        <v>0</v>
      </c>
      <c r="BG90" s="60">
        <f t="shared" si="3"/>
        <v>70574.44</v>
      </c>
    </row>
    <row r="91" spans="1:60" ht="15" customHeight="1" x14ac:dyDescent="0.25">
      <c r="A91" s="56">
        <v>95</v>
      </c>
      <c r="B91" s="56" t="s">
        <v>23</v>
      </c>
      <c r="C91" s="75" t="s">
        <v>141</v>
      </c>
      <c r="D91" s="56" t="s">
        <v>183</v>
      </c>
      <c r="E91" s="56" t="s">
        <v>183</v>
      </c>
      <c r="F91" s="57">
        <v>9</v>
      </c>
      <c r="G91" s="58" t="s">
        <v>61</v>
      </c>
      <c r="H91" s="59">
        <v>7167.71</v>
      </c>
      <c r="I91">
        <v>6</v>
      </c>
      <c r="J91" s="53">
        <v>43006.26</v>
      </c>
      <c r="K91">
        <v>3</v>
      </c>
      <c r="L91" s="60">
        <v>21503.13</v>
      </c>
      <c r="M91">
        <v>0</v>
      </c>
      <c r="N91" s="60">
        <v>0</v>
      </c>
      <c r="O91">
        <v>0</v>
      </c>
      <c r="P91" s="60">
        <v>0</v>
      </c>
      <c r="Q91">
        <v>0</v>
      </c>
      <c r="R91" s="60">
        <v>0</v>
      </c>
      <c r="S91">
        <v>0</v>
      </c>
      <c r="T91" s="60">
        <v>0</v>
      </c>
      <c r="U91">
        <v>0</v>
      </c>
      <c r="V91" s="60">
        <v>0</v>
      </c>
      <c r="W91">
        <v>0</v>
      </c>
      <c r="X91" s="60">
        <v>0</v>
      </c>
      <c r="Y91">
        <v>0</v>
      </c>
      <c r="Z91" s="60">
        <v>0</v>
      </c>
      <c r="AA91">
        <v>0</v>
      </c>
      <c r="AB91" s="60">
        <v>0</v>
      </c>
      <c r="AC91">
        <v>0</v>
      </c>
      <c r="AD91" s="60">
        <v>0</v>
      </c>
      <c r="AE91">
        <v>0</v>
      </c>
      <c r="AF91" s="60">
        <v>0</v>
      </c>
      <c r="AG91">
        <v>0</v>
      </c>
      <c r="AH91" s="60">
        <f t="shared" si="2"/>
        <v>0</v>
      </c>
      <c r="AI91">
        <v>0</v>
      </c>
      <c r="AJ91" s="60">
        <v>0</v>
      </c>
      <c r="AK91">
        <v>0</v>
      </c>
      <c r="AL91" s="60">
        <v>0</v>
      </c>
      <c r="AM91">
        <v>0</v>
      </c>
      <c r="AN91" s="60">
        <v>0</v>
      </c>
      <c r="AO91">
        <v>0</v>
      </c>
      <c r="AP91" s="60">
        <v>0</v>
      </c>
      <c r="AQ91">
        <v>0</v>
      </c>
      <c r="AR91" s="60">
        <v>0</v>
      </c>
      <c r="AS91">
        <v>0</v>
      </c>
      <c r="AT91" s="60">
        <v>0</v>
      </c>
      <c r="AU91">
        <v>0</v>
      </c>
      <c r="AV91" s="60">
        <v>0</v>
      </c>
      <c r="AW91">
        <v>0</v>
      </c>
      <c r="AX91" s="60">
        <v>0</v>
      </c>
      <c r="AY91">
        <v>0</v>
      </c>
      <c r="AZ91" s="60">
        <v>0</v>
      </c>
      <c r="BA91">
        <v>0</v>
      </c>
      <c r="BB91" s="60">
        <v>0</v>
      </c>
      <c r="BC91">
        <v>0</v>
      </c>
      <c r="BD91" s="60">
        <v>0</v>
      </c>
      <c r="BE91">
        <v>0</v>
      </c>
      <c r="BF91" s="60">
        <v>0</v>
      </c>
      <c r="BG91" s="60">
        <f t="shared" si="3"/>
        <v>64509.39</v>
      </c>
    </row>
    <row r="92" spans="1:60" ht="15" customHeight="1" x14ac:dyDescent="0.25">
      <c r="A92" s="56">
        <v>96</v>
      </c>
      <c r="B92" s="56" t="s">
        <v>23</v>
      </c>
      <c r="C92" s="75" t="s">
        <v>120</v>
      </c>
      <c r="D92" s="56" t="s">
        <v>184</v>
      </c>
      <c r="E92" s="56" t="s">
        <v>184</v>
      </c>
      <c r="F92" s="57">
        <v>14</v>
      </c>
      <c r="G92" s="58" t="s">
        <v>61</v>
      </c>
      <c r="H92" s="59">
        <v>50644.65</v>
      </c>
      <c r="I92">
        <v>10</v>
      </c>
      <c r="J92" s="53">
        <v>506446.5</v>
      </c>
      <c r="K92">
        <v>3</v>
      </c>
      <c r="L92" s="60">
        <v>151933.95000000001</v>
      </c>
      <c r="M92">
        <v>0</v>
      </c>
      <c r="N92" s="60">
        <v>0</v>
      </c>
      <c r="O92">
        <v>0</v>
      </c>
      <c r="P92" s="60">
        <v>0</v>
      </c>
      <c r="Q92">
        <v>0</v>
      </c>
      <c r="R92" s="60">
        <v>0</v>
      </c>
      <c r="S92">
        <v>0</v>
      </c>
      <c r="T92" s="60">
        <v>0</v>
      </c>
      <c r="U92">
        <v>0</v>
      </c>
      <c r="V92" s="60">
        <v>0</v>
      </c>
      <c r="W92">
        <v>0</v>
      </c>
      <c r="X92" s="60">
        <v>0</v>
      </c>
      <c r="Y92">
        <v>0</v>
      </c>
      <c r="Z92" s="60">
        <v>0</v>
      </c>
      <c r="AA92">
        <v>1</v>
      </c>
      <c r="AB92" s="60">
        <v>50644.65</v>
      </c>
      <c r="AC92">
        <v>0</v>
      </c>
      <c r="AD92" s="60">
        <v>0</v>
      </c>
      <c r="AE92">
        <v>0</v>
      </c>
      <c r="AF92" s="60">
        <v>0</v>
      </c>
      <c r="AG92">
        <v>0</v>
      </c>
      <c r="AH92" s="60">
        <f t="shared" si="2"/>
        <v>0</v>
      </c>
      <c r="AI92">
        <v>0</v>
      </c>
      <c r="AJ92" s="60">
        <v>0</v>
      </c>
      <c r="AK92">
        <v>0</v>
      </c>
      <c r="AL92" s="60">
        <v>0</v>
      </c>
      <c r="AM92">
        <v>0</v>
      </c>
      <c r="AN92" s="60">
        <v>0</v>
      </c>
      <c r="AO92">
        <v>0</v>
      </c>
      <c r="AP92" s="60">
        <v>0</v>
      </c>
      <c r="AQ92">
        <v>0</v>
      </c>
      <c r="AR92" s="60">
        <v>0</v>
      </c>
      <c r="AS92">
        <v>0</v>
      </c>
      <c r="AT92" s="60">
        <v>0</v>
      </c>
      <c r="AU92">
        <v>0</v>
      </c>
      <c r="AV92" s="60">
        <v>0</v>
      </c>
      <c r="AW92">
        <v>0</v>
      </c>
      <c r="AX92" s="60">
        <v>0</v>
      </c>
      <c r="AY92">
        <v>0</v>
      </c>
      <c r="AZ92" s="60">
        <v>0</v>
      </c>
      <c r="BA92">
        <v>0</v>
      </c>
      <c r="BB92" s="60">
        <v>0</v>
      </c>
      <c r="BC92">
        <v>0</v>
      </c>
      <c r="BD92" s="60">
        <v>0</v>
      </c>
      <c r="BE92">
        <v>0</v>
      </c>
      <c r="BF92" s="60">
        <v>0</v>
      </c>
      <c r="BG92" s="60">
        <f t="shared" si="3"/>
        <v>709025.1</v>
      </c>
    </row>
    <row r="93" spans="1:60" ht="15" customHeight="1" x14ac:dyDescent="0.25">
      <c r="A93" s="56">
        <v>97</v>
      </c>
      <c r="B93" s="56" t="s">
        <v>23</v>
      </c>
      <c r="C93" s="75" t="s">
        <v>120</v>
      </c>
      <c r="D93" s="56" t="s">
        <v>185</v>
      </c>
      <c r="E93" s="56" t="s">
        <v>185</v>
      </c>
      <c r="F93" s="57">
        <v>1</v>
      </c>
      <c r="G93" s="58" t="s">
        <v>61</v>
      </c>
      <c r="H93" s="59">
        <v>37258.910000000003</v>
      </c>
      <c r="I93">
        <v>0</v>
      </c>
      <c r="J93" s="53">
        <v>0</v>
      </c>
      <c r="K93">
        <v>0</v>
      </c>
      <c r="L93" s="60">
        <v>0</v>
      </c>
      <c r="M93">
        <v>0</v>
      </c>
      <c r="N93" s="60">
        <v>0</v>
      </c>
      <c r="O93">
        <v>0</v>
      </c>
      <c r="P93" s="60">
        <v>0</v>
      </c>
      <c r="Q93">
        <v>0</v>
      </c>
      <c r="R93" s="60">
        <v>0</v>
      </c>
      <c r="S93">
        <v>0</v>
      </c>
      <c r="T93" s="60">
        <v>0</v>
      </c>
      <c r="U93">
        <v>0</v>
      </c>
      <c r="V93" s="60">
        <v>0</v>
      </c>
      <c r="W93">
        <v>0</v>
      </c>
      <c r="X93" s="60">
        <v>0</v>
      </c>
      <c r="Y93">
        <v>0</v>
      </c>
      <c r="Z93" s="60">
        <v>0</v>
      </c>
      <c r="AA93">
        <v>1</v>
      </c>
      <c r="AB93" s="60">
        <v>37258.910000000003</v>
      </c>
      <c r="AC93">
        <v>0</v>
      </c>
      <c r="AD93" s="60">
        <v>0</v>
      </c>
      <c r="AE93">
        <v>0</v>
      </c>
      <c r="AF93" s="60">
        <v>0</v>
      </c>
      <c r="AG93">
        <v>0</v>
      </c>
      <c r="AH93" s="60">
        <f t="shared" si="2"/>
        <v>0</v>
      </c>
      <c r="AI93">
        <v>0</v>
      </c>
      <c r="AJ93" s="60">
        <v>0</v>
      </c>
      <c r="AK93">
        <v>0</v>
      </c>
      <c r="AL93" s="60">
        <v>0</v>
      </c>
      <c r="AM93">
        <v>0</v>
      </c>
      <c r="AN93" s="60">
        <v>0</v>
      </c>
      <c r="AO93">
        <v>0</v>
      </c>
      <c r="AP93" s="60">
        <v>0</v>
      </c>
      <c r="AQ93">
        <v>0</v>
      </c>
      <c r="AR93" s="60">
        <v>0</v>
      </c>
      <c r="AS93">
        <v>0</v>
      </c>
      <c r="AT93" s="60">
        <v>0</v>
      </c>
      <c r="AU93">
        <v>0</v>
      </c>
      <c r="AV93" s="60">
        <v>0</v>
      </c>
      <c r="AW93">
        <v>0</v>
      </c>
      <c r="AX93" s="60">
        <v>0</v>
      </c>
      <c r="AY93">
        <v>0</v>
      </c>
      <c r="AZ93" s="60">
        <v>0</v>
      </c>
      <c r="BA93">
        <v>0</v>
      </c>
      <c r="BB93" s="60">
        <v>0</v>
      </c>
      <c r="BC93">
        <v>0</v>
      </c>
      <c r="BD93" s="60">
        <v>0</v>
      </c>
      <c r="BE93">
        <v>0</v>
      </c>
      <c r="BF93" s="60">
        <v>0</v>
      </c>
      <c r="BG93" s="60">
        <f t="shared" si="3"/>
        <v>37258.910000000003</v>
      </c>
    </row>
    <row r="94" spans="1:60" ht="15" customHeight="1" x14ac:dyDescent="0.25">
      <c r="A94" s="56">
        <v>98</v>
      </c>
      <c r="B94" s="56" t="s">
        <v>23</v>
      </c>
      <c r="C94" s="75" t="s">
        <v>120</v>
      </c>
      <c r="D94" s="56" t="s">
        <v>186</v>
      </c>
      <c r="E94" s="56" t="s">
        <v>186</v>
      </c>
      <c r="F94" s="57">
        <v>14</v>
      </c>
      <c r="G94" s="58" t="s">
        <v>61</v>
      </c>
      <c r="H94" s="59">
        <v>22477.99</v>
      </c>
      <c r="I94">
        <v>2</v>
      </c>
      <c r="J94" s="53">
        <v>44955.98</v>
      </c>
      <c r="K94">
        <v>1</v>
      </c>
      <c r="L94" s="60">
        <v>22477.99</v>
      </c>
      <c r="M94">
        <v>0</v>
      </c>
      <c r="N94" s="60">
        <v>0</v>
      </c>
      <c r="O94">
        <v>0</v>
      </c>
      <c r="P94" s="60">
        <v>0</v>
      </c>
      <c r="Q94">
        <v>0</v>
      </c>
      <c r="R94" s="60">
        <v>0</v>
      </c>
      <c r="S94">
        <v>1</v>
      </c>
      <c r="T94" s="60">
        <v>22477.99</v>
      </c>
      <c r="U94">
        <v>1</v>
      </c>
      <c r="V94" s="60">
        <v>22477.99</v>
      </c>
      <c r="W94">
        <v>3</v>
      </c>
      <c r="X94" s="60">
        <v>67433.97</v>
      </c>
      <c r="Y94">
        <v>1</v>
      </c>
      <c r="Z94" s="60">
        <v>22477.99</v>
      </c>
      <c r="AA94">
        <v>0</v>
      </c>
      <c r="AB94" s="60">
        <v>0</v>
      </c>
      <c r="AC94">
        <v>1</v>
      </c>
      <c r="AD94" s="60">
        <v>22477.99</v>
      </c>
      <c r="AE94">
        <v>0</v>
      </c>
      <c r="AF94" s="60">
        <v>0</v>
      </c>
      <c r="AG94">
        <v>1</v>
      </c>
      <c r="AH94" s="60">
        <f t="shared" si="2"/>
        <v>22477.99</v>
      </c>
      <c r="AI94">
        <v>0</v>
      </c>
      <c r="AJ94" s="60">
        <v>0</v>
      </c>
      <c r="AK94">
        <v>1</v>
      </c>
      <c r="AL94" s="60">
        <v>22477.99</v>
      </c>
      <c r="AM94">
        <v>1</v>
      </c>
      <c r="AN94" s="60">
        <v>22477.99</v>
      </c>
      <c r="AO94">
        <v>0</v>
      </c>
      <c r="AP94" s="60">
        <v>0</v>
      </c>
      <c r="AQ94">
        <v>0</v>
      </c>
      <c r="AR94" s="60">
        <v>0</v>
      </c>
      <c r="AS94">
        <v>0</v>
      </c>
      <c r="AT94" s="60">
        <v>0</v>
      </c>
      <c r="AU94">
        <v>0</v>
      </c>
      <c r="AV94" s="60">
        <v>0</v>
      </c>
      <c r="AW94">
        <v>0</v>
      </c>
      <c r="AX94" s="60">
        <v>0</v>
      </c>
      <c r="AY94">
        <v>0</v>
      </c>
      <c r="AZ94" s="60">
        <v>0</v>
      </c>
      <c r="BA94">
        <v>0</v>
      </c>
      <c r="BB94" s="60">
        <v>0</v>
      </c>
      <c r="BC94">
        <v>0</v>
      </c>
      <c r="BD94" s="60">
        <v>0</v>
      </c>
      <c r="BE94">
        <v>1</v>
      </c>
      <c r="BF94" s="60">
        <v>22477.99</v>
      </c>
      <c r="BG94" s="60">
        <f t="shared" si="3"/>
        <v>314691.86</v>
      </c>
    </row>
    <row r="95" spans="1:60" ht="15" customHeight="1" x14ac:dyDescent="0.25">
      <c r="A95" s="56">
        <v>99</v>
      </c>
      <c r="B95" s="56" t="s">
        <v>23</v>
      </c>
      <c r="C95" s="75" t="s">
        <v>120</v>
      </c>
      <c r="D95" s="56" t="s">
        <v>187</v>
      </c>
      <c r="E95" s="56" t="s">
        <v>187</v>
      </c>
      <c r="F95" s="57">
        <v>7</v>
      </c>
      <c r="G95" s="58" t="s">
        <v>61</v>
      </c>
      <c r="H95" s="59">
        <v>15949.69</v>
      </c>
      <c r="I95">
        <v>0</v>
      </c>
      <c r="J95" s="53">
        <v>0</v>
      </c>
      <c r="K95">
        <v>0</v>
      </c>
      <c r="L95" s="60">
        <v>0</v>
      </c>
      <c r="M95">
        <v>0</v>
      </c>
      <c r="N95" s="60">
        <v>0</v>
      </c>
      <c r="O95">
        <v>0</v>
      </c>
      <c r="P95" s="60">
        <v>0</v>
      </c>
      <c r="Q95">
        <v>0</v>
      </c>
      <c r="R95" s="60">
        <v>0</v>
      </c>
      <c r="S95">
        <v>1</v>
      </c>
      <c r="T95" s="60">
        <v>15949.69</v>
      </c>
      <c r="U95">
        <v>1</v>
      </c>
      <c r="V95" s="60">
        <v>15949.69</v>
      </c>
      <c r="W95">
        <v>0</v>
      </c>
      <c r="X95" s="60">
        <v>0</v>
      </c>
      <c r="Y95">
        <v>0</v>
      </c>
      <c r="Z95" s="60">
        <v>0</v>
      </c>
      <c r="AA95">
        <v>0</v>
      </c>
      <c r="AB95" s="60">
        <v>0</v>
      </c>
      <c r="AC95">
        <v>0</v>
      </c>
      <c r="AD95" s="60">
        <v>0</v>
      </c>
      <c r="AE95">
        <v>1</v>
      </c>
      <c r="AF95" s="60">
        <v>15949.69</v>
      </c>
      <c r="AG95">
        <v>1</v>
      </c>
      <c r="AH95" s="60">
        <f t="shared" si="2"/>
        <v>15949.69</v>
      </c>
      <c r="AI95">
        <v>0</v>
      </c>
      <c r="AJ95" s="60">
        <v>0</v>
      </c>
      <c r="AK95">
        <v>1</v>
      </c>
      <c r="AL95" s="60">
        <v>15949.69</v>
      </c>
      <c r="AM95">
        <v>1</v>
      </c>
      <c r="AN95" s="60">
        <v>15949.69</v>
      </c>
      <c r="AO95">
        <v>0</v>
      </c>
      <c r="AP95" s="60">
        <v>0</v>
      </c>
      <c r="AQ95">
        <v>0</v>
      </c>
      <c r="AR95" s="60">
        <v>0</v>
      </c>
      <c r="AS95">
        <v>0</v>
      </c>
      <c r="AT95" s="60">
        <v>0</v>
      </c>
      <c r="AU95">
        <v>0</v>
      </c>
      <c r="AV95" s="60">
        <v>0</v>
      </c>
      <c r="AW95">
        <v>0</v>
      </c>
      <c r="AX95" s="60">
        <v>0</v>
      </c>
      <c r="AY95">
        <v>0</v>
      </c>
      <c r="AZ95" s="60">
        <v>0</v>
      </c>
      <c r="BA95">
        <v>0</v>
      </c>
      <c r="BB95" s="60">
        <v>0</v>
      </c>
      <c r="BC95">
        <v>0</v>
      </c>
      <c r="BD95" s="60">
        <v>0</v>
      </c>
      <c r="BE95">
        <v>1</v>
      </c>
      <c r="BF95" s="60">
        <v>15949.69</v>
      </c>
      <c r="BG95" s="60">
        <f t="shared" si="3"/>
        <v>111647.83</v>
      </c>
    </row>
    <row r="96" spans="1:60" s="61" customFormat="1" x14ac:dyDescent="0.25">
      <c r="H96" s="62"/>
      <c r="I96" s="61">
        <f t="shared" ref="I96:AN96" si="4">SUM(I2:I95)</f>
        <v>1072</v>
      </c>
      <c r="J96" s="63">
        <f t="shared" si="4"/>
        <v>9666482.1999999974</v>
      </c>
      <c r="K96" s="61">
        <f t="shared" si="4"/>
        <v>435</v>
      </c>
      <c r="L96" s="63">
        <f t="shared" si="4"/>
        <v>3541937.0799999996</v>
      </c>
      <c r="M96" s="61">
        <f t="shared" si="4"/>
        <v>160</v>
      </c>
      <c r="N96" s="63">
        <f t="shared" si="4"/>
        <v>1431483.1899999997</v>
      </c>
      <c r="O96" s="61">
        <f t="shared" si="4"/>
        <v>0</v>
      </c>
      <c r="P96" s="63">
        <f t="shared" si="4"/>
        <v>0</v>
      </c>
      <c r="Q96" s="61">
        <f t="shared" si="4"/>
        <v>151</v>
      </c>
      <c r="R96" s="63">
        <f t="shared" si="4"/>
        <v>1294807.0799999998</v>
      </c>
      <c r="S96" s="61">
        <f t="shared" si="4"/>
        <v>140</v>
      </c>
      <c r="T96" s="63">
        <f t="shared" si="4"/>
        <v>1131473.7399999995</v>
      </c>
      <c r="U96" s="61">
        <f t="shared" si="4"/>
        <v>146</v>
      </c>
      <c r="V96" s="63">
        <f t="shared" si="4"/>
        <v>1296749.3999999999</v>
      </c>
      <c r="W96" s="61">
        <f t="shared" si="4"/>
        <v>141</v>
      </c>
      <c r="X96" s="63">
        <f t="shared" si="4"/>
        <v>1155944.4599999997</v>
      </c>
      <c r="Y96" s="61">
        <f t="shared" si="4"/>
        <v>139</v>
      </c>
      <c r="Z96" s="63">
        <f t="shared" si="4"/>
        <v>1288396.18</v>
      </c>
      <c r="AA96" s="61">
        <f t="shared" si="4"/>
        <v>138</v>
      </c>
      <c r="AB96" s="63">
        <f t="shared" si="4"/>
        <v>1275262.0399999996</v>
      </c>
      <c r="AC96" s="61">
        <f t="shared" si="4"/>
        <v>130</v>
      </c>
      <c r="AD96" s="63">
        <f t="shared" si="4"/>
        <v>1213790.3199999998</v>
      </c>
      <c r="AE96" s="61">
        <f t="shared" si="4"/>
        <v>126</v>
      </c>
      <c r="AF96" s="63">
        <f t="shared" si="4"/>
        <v>1052536.6799999995</v>
      </c>
      <c r="AG96" s="61">
        <f t="shared" si="4"/>
        <v>148</v>
      </c>
      <c r="AH96" s="63">
        <f t="shared" si="4"/>
        <v>1387099.51</v>
      </c>
      <c r="AI96" s="61">
        <f t="shared" si="4"/>
        <v>134</v>
      </c>
      <c r="AJ96" s="63">
        <f t="shared" si="4"/>
        <v>1092374.1599999997</v>
      </c>
      <c r="AK96" s="61">
        <f t="shared" si="4"/>
        <v>152</v>
      </c>
      <c r="AL96" s="63">
        <f t="shared" si="4"/>
        <v>1369026.1399999997</v>
      </c>
      <c r="AM96" s="61">
        <f t="shared" si="4"/>
        <v>136</v>
      </c>
      <c r="AN96" s="63">
        <f t="shared" si="4"/>
        <v>1132976.8999999999</v>
      </c>
      <c r="AO96" s="61">
        <f t="shared" ref="AO96:BF96" si="5">SUM(AO2:AO95)</f>
        <v>135</v>
      </c>
      <c r="AP96" s="63">
        <f t="shared" si="5"/>
        <v>1130791.3199999996</v>
      </c>
      <c r="AQ96" s="61">
        <f t="shared" si="5"/>
        <v>153</v>
      </c>
      <c r="AR96" s="63">
        <f t="shared" si="5"/>
        <v>1270397.31</v>
      </c>
      <c r="AS96" s="61">
        <f t="shared" si="5"/>
        <v>179</v>
      </c>
      <c r="AT96" s="63">
        <f t="shared" si="5"/>
        <v>1378575.41</v>
      </c>
      <c r="AU96" s="61">
        <f t="shared" si="5"/>
        <v>135</v>
      </c>
      <c r="AV96" s="63">
        <f t="shared" si="5"/>
        <v>1100416.1599999997</v>
      </c>
      <c r="AW96" s="61">
        <f t="shared" si="5"/>
        <v>139</v>
      </c>
      <c r="AX96" s="63">
        <f t="shared" si="5"/>
        <v>1194423.4799999997</v>
      </c>
      <c r="AY96" s="61">
        <f t="shared" si="5"/>
        <v>135</v>
      </c>
      <c r="AZ96" s="63">
        <f t="shared" si="5"/>
        <v>1100483.2399999998</v>
      </c>
      <c r="BA96" s="61">
        <f t="shared" si="5"/>
        <v>136</v>
      </c>
      <c r="BB96" s="63">
        <f t="shared" si="5"/>
        <v>1186153.0499999998</v>
      </c>
      <c r="BC96" s="61">
        <f t="shared" si="5"/>
        <v>135</v>
      </c>
      <c r="BD96" s="63">
        <f t="shared" si="5"/>
        <v>1100483.2399999998</v>
      </c>
      <c r="BE96" s="61">
        <f t="shared" si="5"/>
        <v>152</v>
      </c>
      <c r="BF96" s="63">
        <f t="shared" si="5"/>
        <v>1369026.1399999997</v>
      </c>
      <c r="BG96" s="61" t="s">
        <v>34</v>
      </c>
      <c r="BH96" s="62">
        <f>BF96+BD96+BB96+AZ96+AX96+AV96+AT96+AR96+AP96+AN96+AL96+AJ96+AH96+AF96+AD96+AB96+Z96+X96+V96+T96+R96+P96+N96+L96+J96</f>
        <v>40161088.429999992</v>
      </c>
    </row>
  </sheetData>
  <autoFilter ref="A1:BH96" xr:uid="{00000000-0009-0000-0000-000001000000}"/>
  <conditionalFormatting sqref="G2:H95">
    <cfRule type="expression" dxfId="230" priority="2">
      <formula>ISERROR($F2)</formula>
    </cfRule>
  </conditionalFormatting>
  <conditionalFormatting sqref="H2:H95">
    <cfRule type="expression" dxfId="229" priority="1">
      <formula>ISERROR($H2)</formula>
    </cfRule>
  </conditionalFormatting>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O13"/>
  <sheetViews>
    <sheetView topLeftCell="D1" workbookViewId="0">
      <selection activeCell="F3" sqref="F3:F5"/>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1</v>
      </c>
      <c r="G3">
        <v>13</v>
      </c>
      <c r="H3" s="7">
        <f>J3/30</f>
        <v>94343.990333333335</v>
      </c>
      <c r="I3" s="7">
        <v>2700125</v>
      </c>
      <c r="J3" s="7">
        <v>2830319.71</v>
      </c>
      <c r="K3" s="8">
        <f>+J3*F3</f>
        <v>2830319.71</v>
      </c>
      <c r="L3" s="9"/>
      <c r="M3" s="9"/>
      <c r="N3" s="43">
        <f>H3*F3*G3</f>
        <v>1226471.8743333335</v>
      </c>
    </row>
    <row r="4" spans="1:15" ht="24" x14ac:dyDescent="0.25">
      <c r="A4" s="6">
        <v>1</v>
      </c>
      <c r="B4" s="6" t="s">
        <v>17</v>
      </c>
      <c r="C4" s="6" t="s">
        <v>18</v>
      </c>
      <c r="D4" s="6" t="s">
        <v>18</v>
      </c>
      <c r="E4" s="6" t="s">
        <v>19</v>
      </c>
      <c r="F4">
        <v>1</v>
      </c>
      <c r="G4">
        <v>9</v>
      </c>
      <c r="H4" s="7">
        <f>J4/30</f>
        <v>94343.990333333335</v>
      </c>
      <c r="I4" s="7">
        <v>2700125</v>
      </c>
      <c r="J4" s="7">
        <v>2830319.71</v>
      </c>
      <c r="K4" s="8">
        <f>+J4*F4</f>
        <v>2830319.71</v>
      </c>
      <c r="L4" s="9"/>
      <c r="M4" s="9"/>
      <c r="N4" s="43">
        <f>H4*F4*G4</f>
        <v>849095.91300000006</v>
      </c>
    </row>
    <row r="5" spans="1:15" ht="24" x14ac:dyDescent="0.25">
      <c r="A5" s="6">
        <v>2</v>
      </c>
      <c r="B5" s="6" t="s">
        <v>17</v>
      </c>
      <c r="C5" s="6" t="s">
        <v>20</v>
      </c>
      <c r="D5" s="6" t="s">
        <v>20</v>
      </c>
      <c r="E5" s="6" t="s">
        <v>19</v>
      </c>
      <c r="F5">
        <v>1</v>
      </c>
      <c r="G5">
        <v>13</v>
      </c>
      <c r="H5" s="7">
        <f t="shared" ref="H5" si="0">J5/30</f>
        <v>94343.990333333335</v>
      </c>
      <c r="I5" s="7">
        <v>2700125</v>
      </c>
      <c r="J5" s="7">
        <v>2830319.71</v>
      </c>
      <c r="K5" s="8">
        <f t="shared" ref="K5" si="1">+J5*F5</f>
        <v>2830319.71</v>
      </c>
      <c r="L5" s="9"/>
      <c r="M5" s="9"/>
      <c r="N5" s="43">
        <f t="shared" ref="N5" si="2">H5*F5*G5</f>
        <v>1226471.8743333335</v>
      </c>
      <c r="O5" s="86">
        <f>SUM(N3:N5)</f>
        <v>3302039.6616666671</v>
      </c>
    </row>
    <row r="6" spans="1:15" ht="36" x14ac:dyDescent="0.25">
      <c r="A6" s="6">
        <v>5</v>
      </c>
      <c r="B6" s="6" t="s">
        <v>23</v>
      </c>
      <c r="C6" s="6" t="s">
        <v>24</v>
      </c>
      <c r="D6" s="6" t="s">
        <v>23</v>
      </c>
      <c r="E6" s="6"/>
      <c r="H6" s="7">
        <f>INSUMOS!$AJ$96</f>
        <v>1092374.1599999997</v>
      </c>
      <c r="I6" s="7">
        <v>1092374.1599999997</v>
      </c>
      <c r="J6" s="7">
        <v>1092374.1599999997</v>
      </c>
      <c r="K6" s="8">
        <v>1092374.1599999997</v>
      </c>
      <c r="L6" s="9"/>
      <c r="M6" s="9"/>
      <c r="N6" s="43">
        <f>K6</f>
        <v>1092374.1599999997</v>
      </c>
    </row>
    <row r="7" spans="1:15" ht="36" x14ac:dyDescent="0.25">
      <c r="A7" s="6">
        <v>6</v>
      </c>
      <c r="B7" s="6" t="s">
        <v>23</v>
      </c>
      <c r="C7" s="6" t="s">
        <v>25</v>
      </c>
      <c r="D7" s="6" t="s">
        <v>23</v>
      </c>
      <c r="E7" s="6"/>
      <c r="H7" s="7">
        <f>MAQUINARIA!$AP$73</f>
        <v>239113.20784294812</v>
      </c>
      <c r="I7" s="7">
        <v>239113.20784294812</v>
      </c>
      <c r="J7" s="7">
        <v>239113.20784294812</v>
      </c>
      <c r="K7" s="8">
        <v>239113.20784294812</v>
      </c>
      <c r="L7" s="9"/>
      <c r="M7" s="9"/>
      <c r="N7" s="43">
        <f>K7</f>
        <v>239113.20784294812</v>
      </c>
      <c r="O7" s="86">
        <f>SUM(N6:N7)</f>
        <v>1331487.3678429478</v>
      </c>
    </row>
    <row r="8" spans="1:15" x14ac:dyDescent="0.25">
      <c r="L8" s="104" t="s">
        <v>14</v>
      </c>
      <c r="M8" s="105"/>
      <c r="N8" s="12">
        <f>L3</f>
        <v>0</v>
      </c>
    </row>
    <row r="9" spans="1:15" x14ac:dyDescent="0.25">
      <c r="L9" s="104" t="s">
        <v>15</v>
      </c>
      <c r="M9" s="105"/>
      <c r="N9" s="12">
        <v>0</v>
      </c>
    </row>
    <row r="10" spans="1:15" x14ac:dyDescent="0.25">
      <c r="L10" s="13" t="s">
        <v>27</v>
      </c>
      <c r="M10" s="13"/>
      <c r="N10" s="14">
        <f>SUM(N3:N9)</f>
        <v>4633527.0295096152</v>
      </c>
    </row>
    <row r="11" spans="1:15" x14ac:dyDescent="0.25">
      <c r="L11" s="13" t="s">
        <v>28</v>
      </c>
      <c r="M11" s="18">
        <v>0.1</v>
      </c>
      <c r="N11" s="14">
        <f>+N10*M11</f>
        <v>463352.70295096154</v>
      </c>
    </row>
    <row r="12" spans="1:15" x14ac:dyDescent="0.25">
      <c r="L12" s="13" t="s">
        <v>29</v>
      </c>
      <c r="M12" s="13"/>
      <c r="N12" s="14">
        <f>+(N10*10%)*19%</f>
        <v>88037.013560682695</v>
      </c>
    </row>
    <row r="13" spans="1:15" x14ac:dyDescent="0.25">
      <c r="L13" s="13" t="s">
        <v>30</v>
      </c>
      <c r="M13" s="13"/>
      <c r="N13" s="14">
        <f>+N10+N11+N12</f>
        <v>5184916.7460212596</v>
      </c>
    </row>
  </sheetData>
  <mergeCells count="4">
    <mergeCell ref="A1:G1"/>
    <mergeCell ref="H1:N1"/>
    <mergeCell ref="L8:M8"/>
    <mergeCell ref="L9:M9"/>
  </mergeCells>
  <conditionalFormatting sqref="M9">
    <cfRule type="expression" dxfId="107" priority="9">
      <formula>ISERROR($P9)</formula>
    </cfRule>
  </conditionalFormatting>
  <conditionalFormatting sqref="M11">
    <cfRule type="expression" dxfId="106" priority="3">
      <formula>ISERROR($P11)</formula>
    </cfRule>
  </conditionalFormatting>
  <conditionalFormatting sqref="N8">
    <cfRule type="expression" dxfId="105" priority="6">
      <formula>ISERROR($J6)</formula>
    </cfRule>
  </conditionalFormatting>
  <conditionalFormatting sqref="N8:N9">
    <cfRule type="expression" dxfId="104" priority="8">
      <formula>ISERROR($G9)</formula>
    </cfRule>
  </conditionalFormatting>
  <conditionalFormatting sqref="N8:N13">
    <cfRule type="expression" dxfId="103" priority="4">
      <formula>ISERROR($Q8)</formula>
    </cfRule>
  </conditionalFormatting>
  <conditionalFormatting sqref="N9:N12">
    <cfRule type="expression" dxfId="102" priority="5">
      <formula>ISERROR($G9)</formula>
    </cfRule>
  </conditionalFormatting>
  <conditionalFormatting sqref="N10">
    <cfRule type="expression" dxfId="101" priority="1">
      <formula>ISERROR($J8)</formula>
    </cfRule>
  </conditionalFormatting>
  <conditionalFormatting sqref="N11">
    <cfRule type="expression" dxfId="100" priority="7">
      <formula>ISERROR($J12)</formula>
    </cfRule>
  </conditionalFormatting>
  <conditionalFormatting sqref="N13">
    <cfRule type="expression" dxfId="99" priority="2">
      <formula>ISERROR($J14)</formula>
    </cfRule>
  </conditionalFormatting>
  <dataValidations count="1">
    <dataValidation type="decimal" allowBlank="1" showInputMessage="1" showErrorMessage="1" errorTitle="Error" error="Mayor o igual a 1 y Menor al Ofertado" promptTitle="Porcentaje de AIU" prompt="Mayor o igual a 1 y Menor al Ofertado" sqref="M11" xr:uid="{00000000-0002-0000-1300-000000000000}"/>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O11"/>
  <sheetViews>
    <sheetView workbookViewId="0">
      <selection activeCell="F3" sqref="F3"/>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2</v>
      </c>
      <c r="G3">
        <v>13</v>
      </c>
      <c r="H3" s="7">
        <f>J3/30</f>
        <v>94343.990333333335</v>
      </c>
      <c r="I3" s="7">
        <v>2700125</v>
      </c>
      <c r="J3" s="7">
        <v>2830319.71</v>
      </c>
      <c r="K3" s="8">
        <f>+J3*F3</f>
        <v>5660639.4199999999</v>
      </c>
      <c r="L3" s="9"/>
      <c r="M3" s="9"/>
      <c r="N3" s="43">
        <f>H3*F3*G3</f>
        <v>2452943.7486666669</v>
      </c>
      <c r="O3" s="86">
        <f>SUM(N3)</f>
        <v>2452943.7486666669</v>
      </c>
    </row>
    <row r="4" spans="1:15" ht="36" x14ac:dyDescent="0.25">
      <c r="A4" s="6">
        <v>5</v>
      </c>
      <c r="B4" s="6" t="s">
        <v>23</v>
      </c>
      <c r="C4" s="6" t="s">
        <v>24</v>
      </c>
      <c r="D4" s="6" t="s">
        <v>23</v>
      </c>
      <c r="E4" s="6"/>
      <c r="H4" s="7">
        <f>INSUMOS!$AL$96</f>
        <v>1369026.1399999997</v>
      </c>
      <c r="I4" s="7">
        <v>1369026.1399999997</v>
      </c>
      <c r="J4" s="7">
        <v>1369026.1399999997</v>
      </c>
      <c r="K4" s="8">
        <v>1369026.1399999997</v>
      </c>
      <c r="L4" s="9"/>
      <c r="M4" s="9"/>
      <c r="N4" s="43">
        <f>K4</f>
        <v>1369026.1399999997</v>
      </c>
    </row>
    <row r="5" spans="1:15" ht="36" x14ac:dyDescent="0.25">
      <c r="A5" s="6">
        <v>6</v>
      </c>
      <c r="B5" s="6" t="s">
        <v>23</v>
      </c>
      <c r="C5" s="6" t="s">
        <v>25</v>
      </c>
      <c r="D5" s="6" t="s">
        <v>23</v>
      </c>
      <c r="E5" s="6"/>
      <c r="H5" s="7">
        <f>MAQUINARIA!$AR$73</f>
        <v>148082.80940749418</v>
      </c>
      <c r="I5" s="7">
        <v>148082.80940749418</v>
      </c>
      <c r="J5" s="7">
        <v>148082.80940749418</v>
      </c>
      <c r="K5" s="8">
        <v>148082.80940749418</v>
      </c>
      <c r="L5" s="9"/>
      <c r="M5" s="9"/>
      <c r="N5" s="43">
        <f>K5</f>
        <v>148082.80940749418</v>
      </c>
      <c r="O5" s="86">
        <f>SUM(N4:N5)</f>
        <v>1517108.9494074939</v>
      </c>
    </row>
    <row r="6" spans="1:15" x14ac:dyDescent="0.25">
      <c r="L6" s="104" t="s">
        <v>14</v>
      </c>
      <c r="M6" s="105"/>
      <c r="N6" s="12">
        <f>L3</f>
        <v>0</v>
      </c>
    </row>
    <row r="7" spans="1:15" x14ac:dyDescent="0.25">
      <c r="L7" s="104" t="s">
        <v>15</v>
      </c>
      <c r="M7" s="105"/>
      <c r="N7" s="12">
        <v>0</v>
      </c>
    </row>
    <row r="8" spans="1:15" x14ac:dyDescent="0.25">
      <c r="L8" s="13" t="s">
        <v>27</v>
      </c>
      <c r="M8" s="13"/>
      <c r="N8" s="14">
        <f>SUM(N3:N7)</f>
        <v>3970052.6980741606</v>
      </c>
    </row>
    <row r="9" spans="1:15" x14ac:dyDescent="0.25">
      <c r="L9" s="13" t="s">
        <v>28</v>
      </c>
      <c r="M9" s="18">
        <v>0.1</v>
      </c>
      <c r="N9" s="14">
        <f>+N8*M9</f>
        <v>397005.26980741607</v>
      </c>
    </row>
    <row r="10" spans="1:15" x14ac:dyDescent="0.25">
      <c r="L10" s="13" t="s">
        <v>29</v>
      </c>
      <c r="M10" s="13"/>
      <c r="N10" s="14">
        <f>+(N8*10%)*19%</f>
        <v>75431.001263409053</v>
      </c>
    </row>
    <row r="11" spans="1:15" x14ac:dyDescent="0.25">
      <c r="L11" s="13" t="s">
        <v>30</v>
      </c>
      <c r="M11" s="13"/>
      <c r="N11" s="14">
        <f>+N8+N9+N10</f>
        <v>4442488.969144986</v>
      </c>
    </row>
  </sheetData>
  <mergeCells count="4">
    <mergeCell ref="A1:G1"/>
    <mergeCell ref="H1:N1"/>
    <mergeCell ref="L6:M6"/>
    <mergeCell ref="L7:M7"/>
  </mergeCells>
  <conditionalFormatting sqref="M7">
    <cfRule type="expression" dxfId="98" priority="9">
      <formula>ISERROR($P7)</formula>
    </cfRule>
  </conditionalFormatting>
  <conditionalFormatting sqref="M9">
    <cfRule type="expression" dxfId="97" priority="3">
      <formula>ISERROR($P9)</formula>
    </cfRule>
  </conditionalFormatting>
  <conditionalFormatting sqref="N6">
    <cfRule type="expression" dxfId="96" priority="6">
      <formula>ISERROR($J4)</formula>
    </cfRule>
  </conditionalFormatting>
  <conditionalFormatting sqref="N6:N7">
    <cfRule type="expression" dxfId="95" priority="8">
      <formula>ISERROR($G7)</formula>
    </cfRule>
  </conditionalFormatting>
  <conditionalFormatting sqref="N6:N11">
    <cfRule type="expression" dxfId="94" priority="4">
      <formula>ISERROR($Q6)</formula>
    </cfRule>
  </conditionalFormatting>
  <conditionalFormatting sqref="N7:N10">
    <cfRule type="expression" dxfId="93" priority="5">
      <formula>ISERROR($G7)</formula>
    </cfRule>
  </conditionalFormatting>
  <conditionalFormatting sqref="N8">
    <cfRule type="expression" dxfId="92" priority="1">
      <formula>ISERROR($J6)</formula>
    </cfRule>
  </conditionalFormatting>
  <conditionalFormatting sqref="N9">
    <cfRule type="expression" dxfId="91" priority="7">
      <formula>ISERROR($J10)</formula>
    </cfRule>
  </conditionalFormatting>
  <conditionalFormatting sqref="N11">
    <cfRule type="expression" dxfId="90" priority="2">
      <formula>ISERROR($J12)</formula>
    </cfRule>
  </conditionalFormatting>
  <dataValidations count="1">
    <dataValidation type="decimal" allowBlank="1" showInputMessage="1" showErrorMessage="1" errorTitle="Error" error="Mayor o igual a 1 y Menor al Ofertado" promptTitle="Porcentaje de AIU" prompt="Mayor o igual a 1 y Menor al Ofertado" sqref="M9" xr:uid="{00000000-0002-0000-1400-000000000000}"/>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O12"/>
  <sheetViews>
    <sheetView topLeftCell="E1" workbookViewId="0">
      <selection activeCell="J11" sqref="J11"/>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4</v>
      </c>
      <c r="G3">
        <v>13</v>
      </c>
      <c r="H3" s="7">
        <f>J3/30</f>
        <v>94343.990333333335</v>
      </c>
      <c r="I3" s="7">
        <v>2700125</v>
      </c>
      <c r="J3" s="7">
        <v>2830319.71</v>
      </c>
      <c r="K3" s="8">
        <f>+J3*F3</f>
        <v>11321278.84</v>
      </c>
      <c r="L3" s="9"/>
      <c r="M3" s="9"/>
      <c r="N3" s="43">
        <f>H3*F3*G3</f>
        <v>4905887.4973333338</v>
      </c>
    </row>
    <row r="4" spans="1:15" ht="24" x14ac:dyDescent="0.25">
      <c r="A4" s="6">
        <v>2</v>
      </c>
      <c r="B4" s="6" t="s">
        <v>17</v>
      </c>
      <c r="C4" s="6" t="s">
        <v>20</v>
      </c>
      <c r="D4" s="6" t="s">
        <v>20</v>
      </c>
      <c r="E4" s="6" t="s">
        <v>19</v>
      </c>
      <c r="F4">
        <v>1</v>
      </c>
      <c r="G4">
        <v>13</v>
      </c>
      <c r="H4" s="7">
        <f t="shared" ref="H4" si="0">J4/30</f>
        <v>94343.990333333335</v>
      </c>
      <c r="I4" s="7">
        <v>2700125</v>
      </c>
      <c r="J4" s="7">
        <v>2830319.71</v>
      </c>
      <c r="K4" s="8">
        <f t="shared" ref="K4" si="1">+J4*F4</f>
        <v>2830319.71</v>
      </c>
      <c r="L4" s="9"/>
      <c r="M4" s="9"/>
      <c r="N4" s="43">
        <f t="shared" ref="N4" si="2">H4*F4*G4</f>
        <v>1226471.8743333335</v>
      </c>
      <c r="O4" s="86">
        <f>SUM(N3:N4)</f>
        <v>6132359.3716666671</v>
      </c>
    </row>
    <row r="5" spans="1:15" ht="36" x14ac:dyDescent="0.25">
      <c r="A5" s="6">
        <v>5</v>
      </c>
      <c r="B5" s="6" t="s">
        <v>23</v>
      </c>
      <c r="C5" s="6" t="s">
        <v>24</v>
      </c>
      <c r="D5" s="6" t="s">
        <v>23</v>
      </c>
      <c r="E5" s="6"/>
      <c r="H5" s="7">
        <f>INSUMOS!$AN$96</f>
        <v>1132976.8999999999</v>
      </c>
      <c r="I5" s="7">
        <v>1132976.8999999999</v>
      </c>
      <c r="J5" s="7">
        <v>1132976.8999999999</v>
      </c>
      <c r="K5" s="8">
        <v>1132976.8999999999</v>
      </c>
      <c r="L5" s="9"/>
      <c r="M5" s="9"/>
      <c r="N5" s="43">
        <f>K5</f>
        <v>1132976.8999999999</v>
      </c>
    </row>
    <row r="6" spans="1:15" ht="36" x14ac:dyDescent="0.25">
      <c r="A6" s="6">
        <v>6</v>
      </c>
      <c r="B6" s="6" t="s">
        <v>23</v>
      </c>
      <c r="C6" s="6" t="s">
        <v>25</v>
      </c>
      <c r="D6" s="6" t="s">
        <v>23</v>
      </c>
      <c r="E6" s="6"/>
      <c r="H6" s="7">
        <f>MAQUINARIA!$AT$73</f>
        <v>319577.56852948311</v>
      </c>
      <c r="I6" s="7">
        <v>319577.56852948311</v>
      </c>
      <c r="J6" s="7">
        <v>319577.56852948311</v>
      </c>
      <c r="K6" s="8">
        <v>319577.56852948311</v>
      </c>
      <c r="L6" s="9"/>
      <c r="M6" s="9"/>
      <c r="N6" s="43">
        <f>K6</f>
        <v>319577.56852948311</v>
      </c>
      <c r="O6" s="86">
        <f>SUM(N5:N6)</f>
        <v>1452554.4685294831</v>
      </c>
    </row>
    <row r="7" spans="1:15" x14ac:dyDescent="0.25">
      <c r="L7" s="104" t="s">
        <v>14</v>
      </c>
      <c r="M7" s="105"/>
      <c r="N7" s="12">
        <f>L3</f>
        <v>0</v>
      </c>
    </row>
    <row r="8" spans="1:15" x14ac:dyDescent="0.25">
      <c r="L8" s="104" t="s">
        <v>15</v>
      </c>
      <c r="M8" s="105"/>
      <c r="N8" s="12">
        <v>0</v>
      </c>
    </row>
    <row r="9" spans="1:15" x14ac:dyDescent="0.25">
      <c r="L9" s="13" t="s">
        <v>27</v>
      </c>
      <c r="M9" s="13"/>
      <c r="N9" s="14">
        <f>SUM(N3:N8)</f>
        <v>7584913.8401961494</v>
      </c>
    </row>
    <row r="10" spans="1:15" x14ac:dyDescent="0.25">
      <c r="L10" s="13" t="s">
        <v>28</v>
      </c>
      <c r="M10" s="18">
        <v>0.1</v>
      </c>
      <c r="N10" s="14">
        <f>+N9*M10</f>
        <v>758491.38401961501</v>
      </c>
    </row>
    <row r="11" spans="1:15" x14ac:dyDescent="0.25">
      <c r="L11" s="13" t="s">
        <v>29</v>
      </c>
      <c r="M11" s="13"/>
      <c r="N11" s="14">
        <f>+(N9*10%)*19%</f>
        <v>144113.36296372686</v>
      </c>
    </row>
    <row r="12" spans="1:15" x14ac:dyDescent="0.25">
      <c r="L12" s="13" t="s">
        <v>30</v>
      </c>
      <c r="M12" s="13"/>
      <c r="N12" s="14">
        <f>+N9+N10+N11</f>
        <v>8487518.5871794913</v>
      </c>
    </row>
  </sheetData>
  <mergeCells count="4">
    <mergeCell ref="A1:G1"/>
    <mergeCell ref="H1:N1"/>
    <mergeCell ref="L7:M7"/>
    <mergeCell ref="L8:M8"/>
  </mergeCells>
  <conditionalFormatting sqref="M8">
    <cfRule type="expression" dxfId="89" priority="9">
      <formula>ISERROR($P8)</formula>
    </cfRule>
  </conditionalFormatting>
  <conditionalFormatting sqref="M10">
    <cfRule type="expression" dxfId="88" priority="3">
      <formula>ISERROR($P10)</formula>
    </cfRule>
  </conditionalFormatting>
  <conditionalFormatting sqref="N7">
    <cfRule type="expression" dxfId="87" priority="6">
      <formula>ISERROR($J5)</formula>
    </cfRule>
  </conditionalFormatting>
  <conditionalFormatting sqref="N7:N8">
    <cfRule type="expression" dxfId="86" priority="8">
      <formula>ISERROR($G8)</formula>
    </cfRule>
  </conditionalFormatting>
  <conditionalFormatting sqref="N7:N12">
    <cfRule type="expression" dxfId="85" priority="4">
      <formula>ISERROR($Q7)</formula>
    </cfRule>
  </conditionalFormatting>
  <conditionalFormatting sqref="N8:N11">
    <cfRule type="expression" dxfId="84" priority="5">
      <formula>ISERROR($G8)</formula>
    </cfRule>
  </conditionalFormatting>
  <conditionalFormatting sqref="N9">
    <cfRule type="expression" dxfId="83" priority="1">
      <formula>ISERROR($J7)</formula>
    </cfRule>
  </conditionalFormatting>
  <conditionalFormatting sqref="N10">
    <cfRule type="expression" dxfId="82" priority="7">
      <formula>ISERROR($J11)</formula>
    </cfRule>
  </conditionalFormatting>
  <conditionalFormatting sqref="N12">
    <cfRule type="expression" dxfId="81" priority="2">
      <formula>ISERROR($J13)</formula>
    </cfRule>
  </conditionalFormatting>
  <dataValidations count="1">
    <dataValidation type="decimal" allowBlank="1" showInputMessage="1" showErrorMessage="1" errorTitle="Error" error="Mayor o igual a 1 y Menor al Ofertado" promptTitle="Porcentaje de AIU" prompt="Mayor o igual a 1 y Menor al Ofertado" sqref="M10" xr:uid="{00000000-0002-0000-1500-000000000000}"/>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11"/>
  <sheetViews>
    <sheetView topLeftCell="E1" workbookViewId="0">
      <selection activeCell="O6" sqref="O6"/>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1</v>
      </c>
      <c r="G3">
        <v>8</v>
      </c>
      <c r="H3" s="7">
        <f>J3/30</f>
        <v>94343.990333333335</v>
      </c>
      <c r="I3" s="7">
        <v>2700125</v>
      </c>
      <c r="J3" s="7">
        <v>2830319.71</v>
      </c>
      <c r="K3" s="8">
        <f>+J3*F3</f>
        <v>2830319.71</v>
      </c>
      <c r="L3" s="9"/>
      <c r="M3" s="9"/>
      <c r="N3" s="43">
        <f>H3*F3*G3</f>
        <v>754751.92266666668</v>
      </c>
      <c r="O3" s="86">
        <f>SUM(N3)</f>
        <v>754751.92266666668</v>
      </c>
    </row>
    <row r="4" spans="1:15" ht="36" x14ac:dyDescent="0.25">
      <c r="A4" s="6">
        <v>5</v>
      </c>
      <c r="B4" s="6" t="s">
        <v>23</v>
      </c>
      <c r="C4" s="6" t="s">
        <v>24</v>
      </c>
      <c r="D4" s="6" t="s">
        <v>23</v>
      </c>
      <c r="E4" s="6"/>
      <c r="H4" s="7">
        <f>INSUMOS!$AP$96</f>
        <v>1130791.3199999996</v>
      </c>
      <c r="I4" s="7">
        <v>1130791.3199999996</v>
      </c>
      <c r="J4" s="7">
        <v>1130791.3199999996</v>
      </c>
      <c r="K4" s="8">
        <v>1130791.3199999996</v>
      </c>
      <c r="L4" s="9"/>
      <c r="M4" s="9"/>
      <c r="N4" s="43">
        <f>K4</f>
        <v>1130791.3199999996</v>
      </c>
    </row>
    <row r="5" spans="1:15" ht="36" x14ac:dyDescent="0.25">
      <c r="A5" s="6">
        <v>6</v>
      </c>
      <c r="B5" s="6" t="s">
        <v>23</v>
      </c>
      <c r="C5" s="6" t="s">
        <v>25</v>
      </c>
      <c r="D5" s="6" t="s">
        <v>23</v>
      </c>
      <c r="E5" s="6"/>
      <c r="H5" s="7">
        <f>MAQUINARIA!$AV$73</f>
        <v>259430.81793097372</v>
      </c>
      <c r="I5" s="7">
        <v>259430.81793097372</v>
      </c>
      <c r="J5" s="7">
        <v>259430.81793097372</v>
      </c>
      <c r="K5" s="8">
        <v>259430.81793097372</v>
      </c>
      <c r="L5" s="9"/>
      <c r="M5" s="9"/>
      <c r="N5" s="43">
        <f>K5</f>
        <v>259430.81793097372</v>
      </c>
      <c r="O5" s="86">
        <f>SUM(N4:N5)</f>
        <v>1390222.1379309734</v>
      </c>
    </row>
    <row r="6" spans="1:15" x14ac:dyDescent="0.25">
      <c r="L6" s="104" t="s">
        <v>14</v>
      </c>
      <c r="M6" s="105"/>
      <c r="N6" s="12">
        <f>L3</f>
        <v>0</v>
      </c>
    </row>
    <row r="7" spans="1:15" x14ac:dyDescent="0.25">
      <c r="L7" s="104" t="s">
        <v>15</v>
      </c>
      <c r="M7" s="105"/>
      <c r="N7" s="12">
        <v>0</v>
      </c>
    </row>
    <row r="8" spans="1:15" x14ac:dyDescent="0.25">
      <c r="L8" s="13" t="s">
        <v>27</v>
      </c>
      <c r="M8" s="13"/>
      <c r="N8" s="14">
        <f>SUM(N3:N7)</f>
        <v>2144974.06059764</v>
      </c>
    </row>
    <row r="9" spans="1:15" x14ac:dyDescent="0.25">
      <c r="L9" s="13" t="s">
        <v>28</v>
      </c>
      <c r="M9" s="18">
        <v>0.1</v>
      </c>
      <c r="N9" s="14">
        <f>+N8*M9</f>
        <v>214497.40605976401</v>
      </c>
    </row>
    <row r="10" spans="1:15" x14ac:dyDescent="0.25">
      <c r="L10" s="13" t="s">
        <v>29</v>
      </c>
      <c r="M10" s="13"/>
      <c r="N10" s="14">
        <f>+(N8*10%)*19%</f>
        <v>40754.507151355159</v>
      </c>
    </row>
    <row r="11" spans="1:15" x14ac:dyDescent="0.25">
      <c r="L11" s="13" t="s">
        <v>30</v>
      </c>
      <c r="M11" s="13"/>
      <c r="N11" s="14">
        <f>+N8+N9+N10</f>
        <v>2400225.9738087589</v>
      </c>
    </row>
  </sheetData>
  <mergeCells count="4">
    <mergeCell ref="A1:G1"/>
    <mergeCell ref="H1:N1"/>
    <mergeCell ref="L6:M6"/>
    <mergeCell ref="L7:M7"/>
  </mergeCells>
  <conditionalFormatting sqref="M7">
    <cfRule type="expression" dxfId="80" priority="9">
      <formula>ISERROR($P7)</formula>
    </cfRule>
  </conditionalFormatting>
  <conditionalFormatting sqref="M9">
    <cfRule type="expression" dxfId="79" priority="3">
      <formula>ISERROR($P9)</formula>
    </cfRule>
  </conditionalFormatting>
  <conditionalFormatting sqref="N6">
    <cfRule type="expression" dxfId="78" priority="6">
      <formula>ISERROR($J4)</formula>
    </cfRule>
  </conditionalFormatting>
  <conditionalFormatting sqref="N6:N7">
    <cfRule type="expression" dxfId="77" priority="8">
      <formula>ISERROR($G7)</formula>
    </cfRule>
  </conditionalFormatting>
  <conditionalFormatting sqref="N6:N11">
    <cfRule type="expression" dxfId="76" priority="4">
      <formula>ISERROR($Q6)</formula>
    </cfRule>
  </conditionalFormatting>
  <conditionalFormatting sqref="N7:N10">
    <cfRule type="expression" dxfId="75" priority="5">
      <formula>ISERROR($G7)</formula>
    </cfRule>
  </conditionalFormatting>
  <conditionalFormatting sqref="N8">
    <cfRule type="expression" dxfId="74" priority="1">
      <formula>ISERROR($J6)</formula>
    </cfRule>
  </conditionalFormatting>
  <conditionalFormatting sqref="N9">
    <cfRule type="expression" dxfId="73" priority="7">
      <formula>ISERROR($J10)</formula>
    </cfRule>
  </conditionalFormatting>
  <conditionalFormatting sqref="N11">
    <cfRule type="expression" dxfId="72" priority="2">
      <formula>ISERROR($J12)</formula>
    </cfRule>
  </conditionalFormatting>
  <dataValidations disablePrompts="1" count="1">
    <dataValidation type="decimal" allowBlank="1" showInputMessage="1" showErrorMessage="1" errorTitle="Error" error="Mayor o igual a 1 y Menor al Ofertado" promptTitle="Porcentaje de AIU" prompt="Mayor o igual a 1 y Menor al Ofertado" sqref="M9" xr:uid="{00000000-0002-0000-1600-000000000000}"/>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14"/>
  <sheetViews>
    <sheetView topLeftCell="E1" workbookViewId="0">
      <selection activeCell="F3" sqref="F3:F6"/>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3</v>
      </c>
      <c r="G3">
        <v>13</v>
      </c>
      <c r="H3" s="7">
        <f>J3/30</f>
        <v>94343.990333333335</v>
      </c>
      <c r="I3" s="7">
        <v>2700125</v>
      </c>
      <c r="J3" s="7">
        <v>2830319.71</v>
      </c>
      <c r="K3" s="8">
        <f>+J3*F3</f>
        <v>8490959.129999999</v>
      </c>
      <c r="L3" s="9"/>
      <c r="M3" s="9"/>
      <c r="N3" s="43">
        <f>H3*F3*G3</f>
        <v>3679415.6230000001</v>
      </c>
    </row>
    <row r="4" spans="1:15" ht="24" x14ac:dyDescent="0.25">
      <c r="A4" s="6">
        <v>1</v>
      </c>
      <c r="B4" s="6" t="s">
        <v>17</v>
      </c>
      <c r="C4" s="6" t="s">
        <v>18</v>
      </c>
      <c r="D4" s="6" t="s">
        <v>18</v>
      </c>
      <c r="E4" s="6" t="s">
        <v>19</v>
      </c>
      <c r="F4">
        <v>1</v>
      </c>
      <c r="G4">
        <v>11</v>
      </c>
      <c r="H4" s="7">
        <f t="shared" ref="H4:H6" si="0">J4/30</f>
        <v>94343.990333333335</v>
      </c>
      <c r="I4" s="7">
        <v>2700125</v>
      </c>
      <c r="J4" s="7">
        <v>2830319.71</v>
      </c>
      <c r="K4" s="8">
        <f t="shared" ref="K4:K6" si="1">+J4*F4</f>
        <v>2830319.71</v>
      </c>
      <c r="L4" s="9"/>
      <c r="M4" s="9"/>
      <c r="N4" s="43">
        <f t="shared" ref="N4:N6" si="2">H4*F4*G4</f>
        <v>1037783.8936666667</v>
      </c>
    </row>
    <row r="5" spans="1:15" ht="24" x14ac:dyDescent="0.25">
      <c r="A5" s="6">
        <v>2</v>
      </c>
      <c r="B5" s="6" t="s">
        <v>17</v>
      </c>
      <c r="C5" s="6" t="s">
        <v>20</v>
      </c>
      <c r="D5" s="6" t="s">
        <v>20</v>
      </c>
      <c r="E5" s="6" t="s">
        <v>19</v>
      </c>
      <c r="F5">
        <v>2</v>
      </c>
      <c r="G5">
        <v>13</v>
      </c>
      <c r="H5" s="7">
        <f t="shared" si="0"/>
        <v>94343.990333333335</v>
      </c>
      <c r="I5" s="7">
        <v>2700125</v>
      </c>
      <c r="J5" s="7">
        <v>2830319.71</v>
      </c>
      <c r="K5" s="8">
        <f t="shared" si="1"/>
        <v>5660639.4199999999</v>
      </c>
      <c r="L5" s="9"/>
      <c r="M5" s="9"/>
      <c r="N5" s="43">
        <f t="shared" si="2"/>
        <v>2452943.7486666669</v>
      </c>
    </row>
    <row r="6" spans="1:15" ht="24" x14ac:dyDescent="0.25">
      <c r="A6" s="6">
        <v>3</v>
      </c>
      <c r="B6" s="6" t="s">
        <v>17</v>
      </c>
      <c r="C6" s="6" t="s">
        <v>21</v>
      </c>
      <c r="D6" s="6" t="s">
        <v>21</v>
      </c>
      <c r="E6" s="6" t="s">
        <v>19</v>
      </c>
      <c r="F6">
        <v>1</v>
      </c>
      <c r="G6">
        <v>4</v>
      </c>
      <c r="H6" s="7">
        <f t="shared" si="0"/>
        <v>94343.990333333335</v>
      </c>
      <c r="I6" s="7">
        <v>2700125</v>
      </c>
      <c r="J6" s="7">
        <v>2830319.71</v>
      </c>
      <c r="K6" s="8">
        <f t="shared" si="1"/>
        <v>2830319.71</v>
      </c>
      <c r="L6" s="9"/>
      <c r="M6" s="9"/>
      <c r="N6" s="43">
        <f t="shared" si="2"/>
        <v>377375.96133333334</v>
      </c>
      <c r="O6" s="86">
        <f>SUM(N3:N6)</f>
        <v>7547519.2266666675</v>
      </c>
    </row>
    <row r="7" spans="1:15" ht="36" x14ac:dyDescent="0.25">
      <c r="A7" s="6">
        <v>5</v>
      </c>
      <c r="B7" s="6" t="s">
        <v>23</v>
      </c>
      <c r="C7" s="6" t="s">
        <v>24</v>
      </c>
      <c r="D7" s="6" t="s">
        <v>23</v>
      </c>
      <c r="E7" s="6"/>
      <c r="H7" s="7">
        <f>INSUMOS!$AR$96</f>
        <v>1270397.31</v>
      </c>
      <c r="I7" s="7">
        <v>1270397.31</v>
      </c>
      <c r="J7" s="7">
        <v>1270397.31</v>
      </c>
      <c r="K7" s="8">
        <v>1270397.31</v>
      </c>
      <c r="L7" s="9"/>
      <c r="M7" s="9"/>
      <c r="N7" s="43">
        <f>K7</f>
        <v>1270397.31</v>
      </c>
    </row>
    <row r="8" spans="1:15" ht="36" x14ac:dyDescent="0.25">
      <c r="A8" s="6">
        <v>6</v>
      </c>
      <c r="B8" s="6" t="s">
        <v>23</v>
      </c>
      <c r="C8" s="6" t="s">
        <v>25</v>
      </c>
      <c r="D8" s="6" t="s">
        <v>23</v>
      </c>
      <c r="E8" s="6"/>
      <c r="H8" s="7">
        <f>MAQUINARIA!$AX$73</f>
        <v>454560.79720798507</v>
      </c>
      <c r="I8" s="7">
        <v>454560.79720798507</v>
      </c>
      <c r="J8" s="7">
        <v>454560.79720798507</v>
      </c>
      <c r="K8" s="8">
        <v>454560.79720798507</v>
      </c>
      <c r="L8" s="9"/>
      <c r="M8" s="9"/>
      <c r="N8" s="43">
        <f>K8</f>
        <v>454560.79720798507</v>
      </c>
      <c r="O8" s="86">
        <f>SUM(N7:N8)</f>
        <v>1724958.1072079851</v>
      </c>
    </row>
    <row r="9" spans="1:15" x14ac:dyDescent="0.25">
      <c r="L9" s="104" t="s">
        <v>14</v>
      </c>
      <c r="M9" s="105"/>
      <c r="N9" s="12">
        <f>L3</f>
        <v>0</v>
      </c>
    </row>
    <row r="10" spans="1:15" x14ac:dyDescent="0.25">
      <c r="L10" s="104" t="s">
        <v>15</v>
      </c>
      <c r="M10" s="105"/>
      <c r="N10" s="12">
        <v>0</v>
      </c>
    </row>
    <row r="11" spans="1:15" x14ac:dyDescent="0.25">
      <c r="L11" s="13" t="s">
        <v>27</v>
      </c>
      <c r="M11" s="13"/>
      <c r="N11" s="14">
        <f>SUM(N3:N10)</f>
        <v>9272477.3338746522</v>
      </c>
    </row>
    <row r="12" spans="1:15" x14ac:dyDescent="0.25">
      <c r="L12" s="13" t="s">
        <v>28</v>
      </c>
      <c r="M12" s="18">
        <v>0.1</v>
      </c>
      <c r="N12" s="14">
        <f>+N11*M12</f>
        <v>927247.73338746524</v>
      </c>
    </row>
    <row r="13" spans="1:15" x14ac:dyDescent="0.25">
      <c r="L13" s="13" t="s">
        <v>29</v>
      </c>
      <c r="M13" s="13"/>
      <c r="N13" s="14">
        <f>+(N11*10%)*19%</f>
        <v>176177.06934361841</v>
      </c>
    </row>
    <row r="14" spans="1:15" x14ac:dyDescent="0.25">
      <c r="L14" s="13" t="s">
        <v>30</v>
      </c>
      <c r="M14" s="13"/>
      <c r="N14" s="14">
        <f>+N11+N12+N13</f>
        <v>10375902.136605736</v>
      </c>
    </row>
  </sheetData>
  <mergeCells count="4">
    <mergeCell ref="A1:G1"/>
    <mergeCell ref="H1:N1"/>
    <mergeCell ref="L9:M9"/>
    <mergeCell ref="L10:M10"/>
  </mergeCells>
  <conditionalFormatting sqref="M10">
    <cfRule type="expression" dxfId="71" priority="9">
      <formula>ISERROR($P10)</formula>
    </cfRule>
  </conditionalFormatting>
  <conditionalFormatting sqref="M12">
    <cfRule type="expression" dxfId="70" priority="3">
      <formula>ISERROR($P12)</formula>
    </cfRule>
  </conditionalFormatting>
  <conditionalFormatting sqref="N9">
    <cfRule type="expression" dxfId="69" priority="6">
      <formula>ISERROR($J7)</formula>
    </cfRule>
  </conditionalFormatting>
  <conditionalFormatting sqref="N9:N10">
    <cfRule type="expression" dxfId="68" priority="8">
      <formula>ISERROR($G10)</formula>
    </cfRule>
  </conditionalFormatting>
  <conditionalFormatting sqref="N9:N14">
    <cfRule type="expression" dxfId="67" priority="4">
      <formula>ISERROR($Q9)</formula>
    </cfRule>
  </conditionalFormatting>
  <conditionalFormatting sqref="N10:N13">
    <cfRule type="expression" dxfId="66" priority="5">
      <formula>ISERROR($G10)</formula>
    </cfRule>
  </conditionalFormatting>
  <conditionalFormatting sqref="N11">
    <cfRule type="expression" dxfId="65" priority="1">
      <formula>ISERROR($J9)</formula>
    </cfRule>
  </conditionalFormatting>
  <conditionalFormatting sqref="N12">
    <cfRule type="expression" dxfId="64" priority="7">
      <formula>ISERROR($J13)</formula>
    </cfRule>
  </conditionalFormatting>
  <conditionalFormatting sqref="N14">
    <cfRule type="expression" dxfId="63" priority="2">
      <formula>ISERROR($J15)</formula>
    </cfRule>
  </conditionalFormatting>
  <dataValidations disablePrompts="1" count="1">
    <dataValidation type="decimal" allowBlank="1" showInputMessage="1" showErrorMessage="1" errorTitle="Error" error="Mayor o igual a 1 y Menor al Ofertado" promptTitle="Porcentaje de AIU" prompt="Mayor o igual a 1 y Menor al Ofertado" sqref="M12" xr:uid="{00000000-0002-0000-1700-000000000000}"/>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O13"/>
  <sheetViews>
    <sheetView topLeftCell="E1" workbookViewId="0">
      <selection activeCell="F3" sqref="F3:F5"/>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3</v>
      </c>
      <c r="G3">
        <v>13</v>
      </c>
      <c r="H3" s="7">
        <f>J3/30</f>
        <v>94343.990333333335</v>
      </c>
      <c r="I3" s="7">
        <v>2700125</v>
      </c>
      <c r="J3" s="7">
        <v>2830319.71</v>
      </c>
      <c r="K3" s="8">
        <f>+J3*F3</f>
        <v>8490959.129999999</v>
      </c>
      <c r="L3" s="9"/>
      <c r="M3" s="9"/>
      <c r="N3" s="43">
        <f>H3*F3*G3</f>
        <v>3679415.6230000001</v>
      </c>
    </row>
    <row r="4" spans="1:15" ht="24" x14ac:dyDescent="0.25">
      <c r="A4" s="6">
        <v>2</v>
      </c>
      <c r="B4" s="6" t="s">
        <v>17</v>
      </c>
      <c r="C4" s="6" t="s">
        <v>20</v>
      </c>
      <c r="D4" s="6" t="s">
        <v>20</v>
      </c>
      <c r="E4" s="6" t="s">
        <v>19</v>
      </c>
      <c r="F4">
        <v>2</v>
      </c>
      <c r="G4">
        <v>8</v>
      </c>
      <c r="H4" s="7">
        <f t="shared" ref="H4:H5" si="0">J4/30</f>
        <v>94343.990333333335</v>
      </c>
      <c r="I4" s="7">
        <v>2700125</v>
      </c>
      <c r="J4" s="7">
        <v>2830319.71</v>
      </c>
      <c r="K4" s="8">
        <f t="shared" ref="K4:K5" si="1">+J4*F4</f>
        <v>5660639.4199999999</v>
      </c>
      <c r="L4" s="9"/>
      <c r="M4" s="9"/>
      <c r="N4" s="43">
        <f t="shared" ref="N4:N5" si="2">H4*F4*G4</f>
        <v>1509503.8453333334</v>
      </c>
    </row>
    <row r="5" spans="1:15" ht="24" x14ac:dyDescent="0.25">
      <c r="A5" s="6">
        <v>4</v>
      </c>
      <c r="B5" s="6" t="s">
        <v>17</v>
      </c>
      <c r="C5" s="6" t="s">
        <v>22</v>
      </c>
      <c r="D5" s="6" t="s">
        <v>22</v>
      </c>
      <c r="E5" s="6" t="s">
        <v>19</v>
      </c>
      <c r="F5">
        <v>1</v>
      </c>
      <c r="G5">
        <v>13</v>
      </c>
      <c r="H5" s="7">
        <f t="shared" si="0"/>
        <v>94343.990333333335</v>
      </c>
      <c r="I5" s="7">
        <v>2700125</v>
      </c>
      <c r="J5" s="7">
        <v>2830319.71</v>
      </c>
      <c r="K5" s="8">
        <f t="shared" si="1"/>
        <v>2830319.71</v>
      </c>
      <c r="L5" s="9"/>
      <c r="M5" s="9"/>
      <c r="N5" s="43">
        <f t="shared" si="2"/>
        <v>1226471.8743333335</v>
      </c>
      <c r="O5" s="86">
        <f>SUM(N3:N5)</f>
        <v>6415391.342666667</v>
      </c>
    </row>
    <row r="6" spans="1:15" ht="36" x14ac:dyDescent="0.25">
      <c r="A6" s="6">
        <v>5</v>
      </c>
      <c r="B6" s="6" t="s">
        <v>23</v>
      </c>
      <c r="C6" s="6" t="s">
        <v>24</v>
      </c>
      <c r="D6" s="6" t="s">
        <v>23</v>
      </c>
      <c r="E6" s="6"/>
      <c r="H6" s="7">
        <f>INSUMOS!$AT$96</f>
        <v>1378575.41</v>
      </c>
      <c r="I6" s="7">
        <v>1378575.41</v>
      </c>
      <c r="J6" s="7">
        <v>1378575.41</v>
      </c>
      <c r="K6" s="8">
        <v>1378575.41</v>
      </c>
      <c r="L6" s="9"/>
      <c r="M6" s="9"/>
      <c r="N6" s="43">
        <f>K6</f>
        <v>1378575.41</v>
      </c>
    </row>
    <row r="7" spans="1:15" ht="36" x14ac:dyDescent="0.25">
      <c r="A7" s="6">
        <v>6</v>
      </c>
      <c r="B7" s="6" t="s">
        <v>23</v>
      </c>
      <c r="C7" s="6" t="s">
        <v>25</v>
      </c>
      <c r="D7" s="6" t="s">
        <v>23</v>
      </c>
      <c r="E7" s="6"/>
      <c r="H7" s="7">
        <f>MAQUINARIA!$AZ$73</f>
        <v>240199.16172269819</v>
      </c>
      <c r="I7" s="7">
        <v>240199.16172269819</v>
      </c>
      <c r="J7" s="7">
        <v>240199.16172269819</v>
      </c>
      <c r="K7" s="8">
        <v>240199.16172269819</v>
      </c>
      <c r="L7" s="9"/>
      <c r="M7" s="9"/>
      <c r="N7" s="43">
        <f>K7</f>
        <v>240199.16172269819</v>
      </c>
      <c r="O7" s="86">
        <f>SUM(N6:N7)</f>
        <v>1618774.5717226982</v>
      </c>
    </row>
    <row r="8" spans="1:15" x14ac:dyDescent="0.25">
      <c r="L8" s="104" t="s">
        <v>14</v>
      </c>
      <c r="M8" s="105"/>
      <c r="N8" s="12">
        <f>L3</f>
        <v>0</v>
      </c>
    </row>
    <row r="9" spans="1:15" x14ac:dyDescent="0.25">
      <c r="L9" s="104" t="s">
        <v>15</v>
      </c>
      <c r="M9" s="105"/>
      <c r="N9" s="12">
        <v>0</v>
      </c>
    </row>
    <row r="10" spans="1:15" x14ac:dyDescent="0.25">
      <c r="L10" s="13" t="s">
        <v>27</v>
      </c>
      <c r="M10" s="13"/>
      <c r="N10" s="14">
        <f>SUM(N3:N9)</f>
        <v>8034165.9143893654</v>
      </c>
    </row>
    <row r="11" spans="1:15" x14ac:dyDescent="0.25">
      <c r="L11" s="13" t="s">
        <v>28</v>
      </c>
      <c r="M11" s="18">
        <v>0.1</v>
      </c>
      <c r="N11" s="14">
        <f>+N10*M11</f>
        <v>803416.59143893654</v>
      </c>
    </row>
    <row r="12" spans="1:15" x14ac:dyDescent="0.25">
      <c r="L12" s="13" t="s">
        <v>29</v>
      </c>
      <c r="M12" s="13"/>
      <c r="N12" s="14">
        <f>+(N10*10%)*19%</f>
        <v>152649.15237339796</v>
      </c>
    </row>
    <row r="13" spans="1:15" x14ac:dyDescent="0.25">
      <c r="L13" s="13" t="s">
        <v>30</v>
      </c>
      <c r="M13" s="13"/>
      <c r="N13" s="14">
        <f>+N10+N11+N12</f>
        <v>8990231.6582017001</v>
      </c>
    </row>
  </sheetData>
  <mergeCells count="4">
    <mergeCell ref="A1:G1"/>
    <mergeCell ref="H1:N1"/>
    <mergeCell ref="L8:M8"/>
    <mergeCell ref="L9:M9"/>
  </mergeCells>
  <conditionalFormatting sqref="M9">
    <cfRule type="expression" dxfId="62" priority="9">
      <formula>ISERROR($P9)</formula>
    </cfRule>
  </conditionalFormatting>
  <conditionalFormatting sqref="M11">
    <cfRule type="expression" dxfId="61" priority="3">
      <formula>ISERROR($P11)</formula>
    </cfRule>
  </conditionalFormatting>
  <conditionalFormatting sqref="N8">
    <cfRule type="expression" dxfId="60" priority="6">
      <formula>ISERROR($J6)</formula>
    </cfRule>
  </conditionalFormatting>
  <conditionalFormatting sqref="N8:N9">
    <cfRule type="expression" dxfId="59" priority="8">
      <formula>ISERROR($G9)</formula>
    </cfRule>
  </conditionalFormatting>
  <conditionalFormatting sqref="N8:N13">
    <cfRule type="expression" dxfId="58" priority="4">
      <formula>ISERROR($Q8)</formula>
    </cfRule>
  </conditionalFormatting>
  <conditionalFormatting sqref="N9:N12">
    <cfRule type="expression" dxfId="57" priority="5">
      <formula>ISERROR($G9)</formula>
    </cfRule>
  </conditionalFormatting>
  <conditionalFormatting sqref="N10">
    <cfRule type="expression" dxfId="56" priority="1">
      <formula>ISERROR($J8)</formula>
    </cfRule>
  </conditionalFormatting>
  <conditionalFormatting sqref="N11">
    <cfRule type="expression" dxfId="55" priority="7">
      <formula>ISERROR($J12)</formula>
    </cfRule>
  </conditionalFormatting>
  <conditionalFormatting sqref="N13">
    <cfRule type="expression" dxfId="54" priority="2">
      <formula>ISERROR($J14)</formula>
    </cfRule>
  </conditionalFormatting>
  <dataValidations count="1">
    <dataValidation type="decimal" allowBlank="1" showInputMessage="1" showErrorMessage="1" errorTitle="Error" error="Mayor o igual a 1 y Menor al Ofertado" promptTitle="Porcentaje de AIU" prompt="Mayor o igual a 1 y Menor al Ofertado" sqref="M11" xr:uid="{00000000-0002-0000-1800-000000000000}"/>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13"/>
  <sheetViews>
    <sheetView topLeftCell="F1" workbookViewId="0">
      <selection activeCell="F3" sqref="F3:F5"/>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2</v>
      </c>
      <c r="G3">
        <v>13</v>
      </c>
      <c r="H3" s="7">
        <f>J3/30</f>
        <v>94343.990333333335</v>
      </c>
      <c r="I3" s="7">
        <v>2700125</v>
      </c>
      <c r="J3" s="7">
        <v>2830319.71</v>
      </c>
      <c r="K3" s="8">
        <f>+J3*F3</f>
        <v>5660639.4199999999</v>
      </c>
      <c r="L3" s="9"/>
      <c r="M3" s="9"/>
      <c r="N3" s="43">
        <f>H3*F3*G3</f>
        <v>2452943.7486666669</v>
      </c>
    </row>
    <row r="4" spans="1:15" ht="24" x14ac:dyDescent="0.25">
      <c r="A4" s="6">
        <v>1</v>
      </c>
      <c r="B4" s="6" t="s">
        <v>17</v>
      </c>
      <c r="C4" s="6" t="s">
        <v>18</v>
      </c>
      <c r="D4" s="6" t="s">
        <v>18</v>
      </c>
      <c r="E4" s="6" t="s">
        <v>19</v>
      </c>
      <c r="F4">
        <v>1</v>
      </c>
      <c r="G4">
        <v>10</v>
      </c>
      <c r="H4" s="7">
        <f t="shared" ref="H4:H5" si="0">J4/30</f>
        <v>94343.990333333335</v>
      </c>
      <c r="I4" s="7">
        <v>2700125</v>
      </c>
      <c r="J4" s="7">
        <v>2830319.71</v>
      </c>
      <c r="K4" s="8">
        <f t="shared" ref="K4:K5" si="1">+J4*F4</f>
        <v>2830319.71</v>
      </c>
      <c r="L4" s="9"/>
      <c r="M4" s="9"/>
      <c r="N4" s="43">
        <f t="shared" ref="N4:N5" si="2">H4*F4*G4</f>
        <v>943439.90333333332</v>
      </c>
    </row>
    <row r="5" spans="1:15" ht="24" x14ac:dyDescent="0.25">
      <c r="A5" s="6">
        <v>2</v>
      </c>
      <c r="B5" s="6" t="s">
        <v>17</v>
      </c>
      <c r="C5" s="6" t="s">
        <v>20</v>
      </c>
      <c r="D5" s="6" t="s">
        <v>20</v>
      </c>
      <c r="E5" s="6" t="s">
        <v>19</v>
      </c>
      <c r="F5">
        <v>1</v>
      </c>
      <c r="G5">
        <v>13</v>
      </c>
      <c r="H5" s="7">
        <f t="shared" si="0"/>
        <v>94343.990333333335</v>
      </c>
      <c r="I5" s="7">
        <v>2700125</v>
      </c>
      <c r="J5" s="7">
        <v>2830319.71</v>
      </c>
      <c r="K5" s="8">
        <f t="shared" si="1"/>
        <v>2830319.71</v>
      </c>
      <c r="L5" s="9"/>
      <c r="M5" s="9"/>
      <c r="N5" s="43">
        <f t="shared" si="2"/>
        <v>1226471.8743333335</v>
      </c>
      <c r="O5" s="86">
        <f>SUM(N3:N5)</f>
        <v>4622855.5263333339</v>
      </c>
    </row>
    <row r="6" spans="1:15" ht="36" x14ac:dyDescent="0.25">
      <c r="A6" s="6">
        <v>5</v>
      </c>
      <c r="B6" s="6" t="s">
        <v>23</v>
      </c>
      <c r="C6" s="6" t="s">
        <v>24</v>
      </c>
      <c r="D6" s="6" t="s">
        <v>23</v>
      </c>
      <c r="E6" s="6"/>
      <c r="H6" s="7">
        <f>INSUMOS!$AV$96</f>
        <v>1100416.1599999997</v>
      </c>
      <c r="I6" s="7">
        <v>1100416.1599999997</v>
      </c>
      <c r="J6" s="7">
        <v>1100416.1599999997</v>
      </c>
      <c r="K6" s="8">
        <v>1100416.1599999997</v>
      </c>
      <c r="L6" s="9"/>
      <c r="M6" s="9"/>
      <c r="N6" s="43">
        <f>K6</f>
        <v>1100416.1599999997</v>
      </c>
    </row>
    <row r="7" spans="1:15" ht="36" x14ac:dyDescent="0.25">
      <c r="A7" s="6">
        <v>6</v>
      </c>
      <c r="B7" s="6" t="s">
        <v>23</v>
      </c>
      <c r="C7" s="6" t="s">
        <v>25</v>
      </c>
      <c r="D7" s="6" t="s">
        <v>23</v>
      </c>
      <c r="E7" s="6"/>
      <c r="H7" s="7">
        <f>MAQUINARIA!$BB$73</f>
        <v>286998.9521369827</v>
      </c>
      <c r="I7" s="7">
        <v>286998.9521369827</v>
      </c>
      <c r="J7" s="7">
        <v>286998.9521369827</v>
      </c>
      <c r="K7" s="8">
        <v>286998.9521369827</v>
      </c>
      <c r="L7" s="9"/>
      <c r="M7" s="9"/>
      <c r="N7" s="43">
        <f>K7</f>
        <v>286998.9521369827</v>
      </c>
      <c r="O7" s="86">
        <f>SUM(N6:N7)</f>
        <v>1387415.1121369824</v>
      </c>
    </row>
    <row r="8" spans="1:15" x14ac:dyDescent="0.25">
      <c r="L8" s="104" t="s">
        <v>14</v>
      </c>
      <c r="M8" s="105"/>
      <c r="N8" s="12">
        <f>L3</f>
        <v>0</v>
      </c>
    </row>
    <row r="9" spans="1:15" x14ac:dyDescent="0.25">
      <c r="L9" s="104" t="s">
        <v>15</v>
      </c>
      <c r="M9" s="105"/>
      <c r="N9" s="12">
        <v>0</v>
      </c>
    </row>
    <row r="10" spans="1:15" x14ac:dyDescent="0.25">
      <c r="L10" s="13" t="s">
        <v>27</v>
      </c>
      <c r="M10" s="13"/>
      <c r="N10" s="14">
        <f>SUM(N3:N9)</f>
        <v>6010270.6384703163</v>
      </c>
    </row>
    <row r="11" spans="1:15" x14ac:dyDescent="0.25">
      <c r="L11" s="13" t="s">
        <v>28</v>
      </c>
      <c r="M11" s="18">
        <v>0.1</v>
      </c>
      <c r="N11" s="14">
        <f>+N10*M11</f>
        <v>601027.06384703168</v>
      </c>
    </row>
    <row r="12" spans="1:15" x14ac:dyDescent="0.25">
      <c r="L12" s="13" t="s">
        <v>29</v>
      </c>
      <c r="M12" s="13"/>
      <c r="N12" s="14">
        <f>+(N10*10%)*19%</f>
        <v>114195.14213093602</v>
      </c>
    </row>
    <row r="13" spans="1:15" x14ac:dyDescent="0.25">
      <c r="L13" s="13" t="s">
        <v>30</v>
      </c>
      <c r="M13" s="13"/>
      <c r="N13" s="14">
        <f>+N10+N11+N12</f>
        <v>6725492.8444482833</v>
      </c>
    </row>
  </sheetData>
  <mergeCells count="4">
    <mergeCell ref="A1:G1"/>
    <mergeCell ref="H1:N1"/>
    <mergeCell ref="L8:M8"/>
    <mergeCell ref="L9:M9"/>
  </mergeCells>
  <conditionalFormatting sqref="M9">
    <cfRule type="expression" dxfId="53" priority="9">
      <formula>ISERROR($P9)</formula>
    </cfRule>
  </conditionalFormatting>
  <conditionalFormatting sqref="M11">
    <cfRule type="expression" dxfId="52" priority="3">
      <formula>ISERROR($P11)</formula>
    </cfRule>
  </conditionalFormatting>
  <conditionalFormatting sqref="N8">
    <cfRule type="expression" dxfId="51" priority="6">
      <formula>ISERROR($J6)</formula>
    </cfRule>
  </conditionalFormatting>
  <conditionalFormatting sqref="N8:N9">
    <cfRule type="expression" dxfId="50" priority="8">
      <formula>ISERROR($G9)</formula>
    </cfRule>
  </conditionalFormatting>
  <conditionalFormatting sqref="N8:N13">
    <cfRule type="expression" dxfId="49" priority="4">
      <formula>ISERROR($Q8)</formula>
    </cfRule>
  </conditionalFormatting>
  <conditionalFormatting sqref="N9:N12">
    <cfRule type="expression" dxfId="48" priority="5">
      <formula>ISERROR($G9)</formula>
    </cfRule>
  </conditionalFormatting>
  <conditionalFormatting sqref="N10">
    <cfRule type="expression" dxfId="47" priority="1">
      <formula>ISERROR($J8)</formula>
    </cfRule>
  </conditionalFormatting>
  <conditionalFormatting sqref="N11">
    <cfRule type="expression" dxfId="46" priority="7">
      <formula>ISERROR($J12)</formula>
    </cfRule>
  </conditionalFormatting>
  <conditionalFormatting sqref="N13">
    <cfRule type="expression" dxfId="45" priority="2">
      <formula>ISERROR($J14)</formula>
    </cfRule>
  </conditionalFormatting>
  <dataValidations count="1">
    <dataValidation type="decimal" allowBlank="1" showInputMessage="1" showErrorMessage="1" errorTitle="Error" error="Mayor o igual a 1 y Menor al Ofertado" promptTitle="Porcentaje de AIU" prompt="Mayor o igual a 1 y Menor al Ofertado" sqref="M11" xr:uid="{00000000-0002-0000-1900-000000000000}"/>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O12"/>
  <sheetViews>
    <sheetView topLeftCell="E1" workbookViewId="0">
      <selection activeCell="O7" sqref="O7"/>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2</v>
      </c>
      <c r="G3">
        <v>13</v>
      </c>
      <c r="H3" s="7">
        <f>J3/30</f>
        <v>94343.990333333335</v>
      </c>
      <c r="I3" s="7">
        <v>2700125</v>
      </c>
      <c r="J3" s="7">
        <v>2830319.71</v>
      </c>
      <c r="K3" s="8">
        <f>+J3*F3</f>
        <v>5660639.4199999999</v>
      </c>
      <c r="L3" s="9"/>
      <c r="M3" s="9"/>
      <c r="N3" s="43">
        <f>H3*F3*G3</f>
        <v>2452943.7486666669</v>
      </c>
    </row>
    <row r="4" spans="1:15" ht="24" x14ac:dyDescent="0.25">
      <c r="A4" s="6">
        <v>2</v>
      </c>
      <c r="B4" s="6" t="s">
        <v>17</v>
      </c>
      <c r="C4" s="6" t="s">
        <v>20</v>
      </c>
      <c r="D4" s="6" t="s">
        <v>20</v>
      </c>
      <c r="E4" s="6" t="s">
        <v>19</v>
      </c>
      <c r="F4">
        <v>1</v>
      </c>
      <c r="G4">
        <v>13</v>
      </c>
      <c r="H4" s="7">
        <f t="shared" ref="H4" si="0">J4/30</f>
        <v>94343.990333333335</v>
      </c>
      <c r="I4" s="7">
        <v>2700125</v>
      </c>
      <c r="J4" s="7">
        <v>2830319.71</v>
      </c>
      <c r="K4" s="8">
        <f t="shared" ref="K4" si="1">+J4*F4</f>
        <v>2830319.71</v>
      </c>
      <c r="L4" s="9"/>
      <c r="M4" s="9"/>
      <c r="N4" s="43">
        <f t="shared" ref="N4" si="2">H4*F4*G4</f>
        <v>1226471.8743333335</v>
      </c>
      <c r="O4" s="86">
        <f>SUM(N3:N4)</f>
        <v>3679415.6230000006</v>
      </c>
    </row>
    <row r="5" spans="1:15" ht="36" x14ac:dyDescent="0.25">
      <c r="A5" s="6">
        <v>5</v>
      </c>
      <c r="B5" s="6" t="s">
        <v>23</v>
      </c>
      <c r="C5" s="6" t="s">
        <v>24</v>
      </c>
      <c r="D5" s="6" t="s">
        <v>23</v>
      </c>
      <c r="E5" s="6"/>
      <c r="H5" s="7">
        <f>INSUMOS!$AX$96</f>
        <v>1194423.4799999997</v>
      </c>
      <c r="I5" s="7">
        <v>1194423.4799999997</v>
      </c>
      <c r="J5" s="7">
        <v>1194423.4799999997</v>
      </c>
      <c r="K5" s="8">
        <v>1194423.4799999997</v>
      </c>
      <c r="L5" s="9"/>
      <c r="M5" s="9"/>
      <c r="N5" s="43">
        <f>K5</f>
        <v>1194423.4799999997</v>
      </c>
    </row>
    <row r="6" spans="1:15" ht="36" x14ac:dyDescent="0.25">
      <c r="A6" s="6">
        <v>6</v>
      </c>
      <c r="B6" s="6" t="s">
        <v>23</v>
      </c>
      <c r="C6" s="6" t="s">
        <v>25</v>
      </c>
      <c r="D6" s="6" t="s">
        <v>23</v>
      </c>
      <c r="E6" s="6"/>
      <c r="H6" s="7">
        <f>MAQUINARIA!$BD$73</f>
        <v>240199.16172269819</v>
      </c>
      <c r="I6" s="7">
        <v>240199.16172269819</v>
      </c>
      <c r="J6" s="7">
        <v>240199.16172269819</v>
      </c>
      <c r="K6" s="8">
        <v>240199.16172269819</v>
      </c>
      <c r="L6" s="9"/>
      <c r="M6" s="9"/>
      <c r="N6" s="43">
        <f>K6</f>
        <v>240199.16172269819</v>
      </c>
      <c r="O6" s="86">
        <f>SUM(N5:N6)</f>
        <v>1434622.641722698</v>
      </c>
    </row>
    <row r="7" spans="1:15" x14ac:dyDescent="0.25">
      <c r="L7" s="104" t="s">
        <v>14</v>
      </c>
      <c r="M7" s="105"/>
      <c r="N7" s="12">
        <f>L3</f>
        <v>0</v>
      </c>
    </row>
    <row r="8" spans="1:15" x14ac:dyDescent="0.25">
      <c r="L8" s="104" t="s">
        <v>15</v>
      </c>
      <c r="M8" s="105"/>
      <c r="N8" s="12">
        <v>0</v>
      </c>
    </row>
    <row r="9" spans="1:15" x14ac:dyDescent="0.25">
      <c r="L9" s="13" t="s">
        <v>27</v>
      </c>
      <c r="M9" s="13"/>
      <c r="N9" s="14">
        <f>SUM(N3:N8)</f>
        <v>5114038.2647226984</v>
      </c>
    </row>
    <row r="10" spans="1:15" x14ac:dyDescent="0.25">
      <c r="L10" s="13" t="s">
        <v>28</v>
      </c>
      <c r="M10" s="18">
        <v>0.1</v>
      </c>
      <c r="N10" s="14">
        <f>+N9*M10</f>
        <v>511403.82647226984</v>
      </c>
    </row>
    <row r="11" spans="1:15" x14ac:dyDescent="0.25">
      <c r="L11" s="13" t="s">
        <v>29</v>
      </c>
      <c r="M11" s="13"/>
      <c r="N11" s="14">
        <f>+(N9*10%)*19%</f>
        <v>97166.727029731264</v>
      </c>
    </row>
    <row r="12" spans="1:15" x14ac:dyDescent="0.25">
      <c r="L12" s="13" t="s">
        <v>30</v>
      </c>
      <c r="M12" s="13"/>
      <c r="N12" s="14">
        <f>+N9+N10+N11</f>
        <v>5722608.8182247002</v>
      </c>
    </row>
  </sheetData>
  <mergeCells count="4">
    <mergeCell ref="A1:G1"/>
    <mergeCell ref="H1:N1"/>
    <mergeCell ref="L7:M7"/>
    <mergeCell ref="L8:M8"/>
  </mergeCells>
  <conditionalFormatting sqref="M8">
    <cfRule type="expression" dxfId="44" priority="9">
      <formula>ISERROR($P8)</formula>
    </cfRule>
  </conditionalFormatting>
  <conditionalFormatting sqref="M10">
    <cfRule type="expression" dxfId="43" priority="3">
      <formula>ISERROR($P10)</formula>
    </cfRule>
  </conditionalFormatting>
  <conditionalFormatting sqref="N7">
    <cfRule type="expression" dxfId="42" priority="6">
      <formula>ISERROR($J5)</formula>
    </cfRule>
  </conditionalFormatting>
  <conditionalFormatting sqref="N7:N8">
    <cfRule type="expression" dxfId="41" priority="8">
      <formula>ISERROR($G8)</formula>
    </cfRule>
  </conditionalFormatting>
  <conditionalFormatting sqref="N7:N12">
    <cfRule type="expression" dxfId="40" priority="4">
      <formula>ISERROR($Q7)</formula>
    </cfRule>
  </conditionalFormatting>
  <conditionalFormatting sqref="N8:N11">
    <cfRule type="expression" dxfId="39" priority="5">
      <formula>ISERROR($G8)</formula>
    </cfRule>
  </conditionalFormatting>
  <conditionalFormatting sqref="N9">
    <cfRule type="expression" dxfId="38" priority="1">
      <formula>ISERROR($J7)</formula>
    </cfRule>
  </conditionalFormatting>
  <conditionalFormatting sqref="N10">
    <cfRule type="expression" dxfId="37" priority="7">
      <formula>ISERROR($J11)</formula>
    </cfRule>
  </conditionalFormatting>
  <conditionalFormatting sqref="N12">
    <cfRule type="expression" dxfId="36" priority="2">
      <formula>ISERROR($J13)</formula>
    </cfRule>
  </conditionalFormatting>
  <dataValidations count="1">
    <dataValidation type="decimal" allowBlank="1" showInputMessage="1" showErrorMessage="1" errorTitle="Error" error="Mayor o igual a 1 y Menor al Ofertado" promptTitle="Porcentaje de AIU" prompt="Mayor o igual a 1 y Menor al Ofertado" sqref="M10" xr:uid="{00000000-0002-0000-1A00-000000000000}"/>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O11"/>
  <sheetViews>
    <sheetView topLeftCell="G1" workbookViewId="0">
      <selection activeCell="O6" sqref="O6"/>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3</v>
      </c>
      <c r="G3">
        <v>13</v>
      </c>
      <c r="H3" s="7">
        <f>J3/30</f>
        <v>94343.990333333335</v>
      </c>
      <c r="I3" s="7">
        <v>2700125</v>
      </c>
      <c r="J3" s="7">
        <v>2830319.71</v>
      </c>
      <c r="K3" s="8">
        <f>+J3*F3</f>
        <v>8490959.129999999</v>
      </c>
      <c r="L3" s="9"/>
      <c r="M3" s="9"/>
      <c r="N3" s="43">
        <f>H3*F3*G3</f>
        <v>3679415.6230000001</v>
      </c>
      <c r="O3" s="86">
        <f>SUM(N3)</f>
        <v>3679415.6230000001</v>
      </c>
    </row>
    <row r="4" spans="1:15" ht="36" x14ac:dyDescent="0.25">
      <c r="A4" s="6">
        <v>5</v>
      </c>
      <c r="B4" s="6" t="s">
        <v>23</v>
      </c>
      <c r="C4" s="6" t="s">
        <v>24</v>
      </c>
      <c r="D4" s="6" t="s">
        <v>23</v>
      </c>
      <c r="E4" s="6"/>
      <c r="H4" s="7">
        <f>INSUMOS!$AZ$96</f>
        <v>1100483.2399999998</v>
      </c>
      <c r="I4" s="7">
        <v>1100483.2399999998</v>
      </c>
      <c r="J4" s="7">
        <v>1100483.2399999998</v>
      </c>
      <c r="K4" s="8">
        <v>1100483.2399999998</v>
      </c>
      <c r="L4" s="9"/>
      <c r="M4" s="9"/>
      <c r="N4" s="43">
        <f>K4</f>
        <v>1100483.2399999998</v>
      </c>
    </row>
    <row r="5" spans="1:15" ht="36" x14ac:dyDescent="0.25">
      <c r="A5" s="6">
        <v>6</v>
      </c>
      <c r="B5" s="6" t="s">
        <v>23</v>
      </c>
      <c r="C5" s="6" t="s">
        <v>25</v>
      </c>
      <c r="D5" s="6" t="s">
        <v>23</v>
      </c>
      <c r="E5" s="6"/>
      <c r="H5" s="7">
        <f>MAQUINARIA!$BF$73</f>
        <v>286998.9521369827</v>
      </c>
      <c r="I5" s="7">
        <v>286998.9521369827</v>
      </c>
      <c r="J5" s="7">
        <v>286998.9521369827</v>
      </c>
      <c r="K5" s="8">
        <v>286998.9521369827</v>
      </c>
      <c r="L5" s="9"/>
      <c r="M5" s="9"/>
      <c r="N5" s="43">
        <f>K5</f>
        <v>286998.9521369827</v>
      </c>
      <c r="O5" s="86">
        <f>SUM(N4:N5)</f>
        <v>1387482.1921369825</v>
      </c>
    </row>
    <row r="6" spans="1:15" x14ac:dyDescent="0.25">
      <c r="L6" s="104" t="s">
        <v>14</v>
      </c>
      <c r="M6" s="105"/>
      <c r="N6" s="12">
        <f>L3</f>
        <v>0</v>
      </c>
    </row>
    <row r="7" spans="1:15" x14ac:dyDescent="0.25">
      <c r="L7" s="104" t="s">
        <v>15</v>
      </c>
      <c r="M7" s="105"/>
      <c r="N7" s="12">
        <v>0</v>
      </c>
    </row>
    <row r="8" spans="1:15" x14ac:dyDescent="0.25">
      <c r="L8" s="13" t="s">
        <v>27</v>
      </c>
      <c r="M8" s="13"/>
      <c r="N8" s="14">
        <f>SUM(N3:N7)</f>
        <v>5066897.8151369821</v>
      </c>
    </row>
    <row r="9" spans="1:15" x14ac:dyDescent="0.25">
      <c r="L9" s="13" t="s">
        <v>28</v>
      </c>
      <c r="M9" s="18">
        <v>0.1</v>
      </c>
      <c r="N9" s="14">
        <f>+N8*M9</f>
        <v>506689.78151369822</v>
      </c>
    </row>
    <row r="10" spans="1:15" x14ac:dyDescent="0.25">
      <c r="L10" s="13" t="s">
        <v>29</v>
      </c>
      <c r="M10" s="13"/>
      <c r="N10" s="14">
        <f>+(N8*10%)*19%</f>
        <v>96271.05848760267</v>
      </c>
    </row>
    <row r="11" spans="1:15" x14ac:dyDescent="0.25">
      <c r="L11" s="13" t="s">
        <v>30</v>
      </c>
      <c r="M11" s="13"/>
      <c r="N11" s="14">
        <f>+N8+N9+N10</f>
        <v>5669858.655138283</v>
      </c>
    </row>
  </sheetData>
  <mergeCells count="4">
    <mergeCell ref="A1:G1"/>
    <mergeCell ref="H1:N1"/>
    <mergeCell ref="L6:M6"/>
    <mergeCell ref="L7:M7"/>
  </mergeCells>
  <conditionalFormatting sqref="M7">
    <cfRule type="expression" dxfId="35" priority="9">
      <formula>ISERROR($P7)</formula>
    </cfRule>
  </conditionalFormatting>
  <conditionalFormatting sqref="M9">
    <cfRule type="expression" dxfId="34" priority="3">
      <formula>ISERROR($P9)</formula>
    </cfRule>
  </conditionalFormatting>
  <conditionalFormatting sqref="N6">
    <cfRule type="expression" dxfId="33" priority="6">
      <formula>ISERROR($J4)</formula>
    </cfRule>
  </conditionalFormatting>
  <conditionalFormatting sqref="N6:N7">
    <cfRule type="expression" dxfId="32" priority="8">
      <formula>ISERROR($G7)</formula>
    </cfRule>
  </conditionalFormatting>
  <conditionalFormatting sqref="N6:N11">
    <cfRule type="expression" dxfId="31" priority="4">
      <formula>ISERROR($Q6)</formula>
    </cfRule>
  </conditionalFormatting>
  <conditionalFormatting sqref="N7:N10">
    <cfRule type="expression" dxfId="30" priority="5">
      <formula>ISERROR($G7)</formula>
    </cfRule>
  </conditionalFormatting>
  <conditionalFormatting sqref="N8">
    <cfRule type="expression" dxfId="29" priority="1">
      <formula>ISERROR($J6)</formula>
    </cfRule>
  </conditionalFormatting>
  <conditionalFormatting sqref="N9">
    <cfRule type="expression" dxfId="28" priority="7">
      <formula>ISERROR($J10)</formula>
    </cfRule>
  </conditionalFormatting>
  <conditionalFormatting sqref="N11">
    <cfRule type="expression" dxfId="27" priority="2">
      <formula>ISERROR($J12)</formula>
    </cfRule>
  </conditionalFormatting>
  <dataValidations count="1">
    <dataValidation type="decimal" allowBlank="1" showInputMessage="1" showErrorMessage="1" errorTitle="Error" error="Mayor o igual a 1 y Menor al Ofertado" promptTitle="Porcentaje de AIU" prompt="Mayor o igual a 1 y Menor al Ofertado" sqref="M9" xr:uid="{00000000-0002-0000-1B00-000000000000}"/>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12"/>
  <sheetViews>
    <sheetView topLeftCell="E1" workbookViewId="0">
      <selection activeCell="F3" sqref="F3:F4"/>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3</v>
      </c>
      <c r="G3">
        <v>13</v>
      </c>
      <c r="H3" s="7">
        <f>J3/30</f>
        <v>94343.990333333335</v>
      </c>
      <c r="I3" s="7">
        <v>2700125</v>
      </c>
      <c r="J3" s="7">
        <v>2830319.71</v>
      </c>
      <c r="K3" s="8">
        <f>+J3*F3</f>
        <v>8490959.129999999</v>
      </c>
      <c r="L3" s="9"/>
      <c r="M3" s="9"/>
      <c r="N3" s="43">
        <f>H3*F3*G3</f>
        <v>3679415.6230000001</v>
      </c>
    </row>
    <row r="4" spans="1:15" ht="24" x14ac:dyDescent="0.25">
      <c r="A4" s="6">
        <v>2</v>
      </c>
      <c r="B4" s="6" t="s">
        <v>17</v>
      </c>
      <c r="C4" s="6" t="s">
        <v>20</v>
      </c>
      <c r="D4" s="6" t="s">
        <v>20</v>
      </c>
      <c r="E4" s="6" t="s">
        <v>19</v>
      </c>
      <c r="F4">
        <v>1</v>
      </c>
      <c r="G4">
        <v>13</v>
      </c>
      <c r="H4" s="7">
        <f t="shared" ref="H4" si="0">J4/30</f>
        <v>94343.990333333335</v>
      </c>
      <c r="I4" s="7">
        <v>2700125</v>
      </c>
      <c r="J4" s="7">
        <v>2830319.71</v>
      </c>
      <c r="K4" s="8">
        <f t="shared" ref="K4" si="1">+J4*F4</f>
        <v>2830319.71</v>
      </c>
      <c r="L4" s="9"/>
      <c r="M4" s="9"/>
      <c r="N4" s="43">
        <f t="shared" ref="N4" si="2">H4*F4*G4</f>
        <v>1226471.8743333335</v>
      </c>
      <c r="O4" s="86">
        <f>SUM(N3:N4)</f>
        <v>4905887.4973333338</v>
      </c>
    </row>
    <row r="5" spans="1:15" ht="36" x14ac:dyDescent="0.25">
      <c r="A5" s="6">
        <v>5</v>
      </c>
      <c r="B5" s="6" t="s">
        <v>23</v>
      </c>
      <c r="C5" s="6" t="s">
        <v>24</v>
      </c>
      <c r="D5" s="6" t="s">
        <v>23</v>
      </c>
      <c r="E5" s="6"/>
      <c r="H5" s="7">
        <f>INSUMOS!$BB$96</f>
        <v>1186153.0499999998</v>
      </c>
      <c r="I5" s="7">
        <v>1186153.0499999998</v>
      </c>
      <c r="J5" s="7">
        <v>1186153.0499999998</v>
      </c>
      <c r="K5" s="8">
        <v>1186153.0499999998</v>
      </c>
      <c r="L5" s="9"/>
      <c r="M5" s="9"/>
      <c r="N5" s="43">
        <f>K5</f>
        <v>1186153.0499999998</v>
      </c>
    </row>
    <row r="6" spans="1:15" ht="36" x14ac:dyDescent="0.25">
      <c r="A6" s="6">
        <v>6</v>
      </c>
      <c r="B6" s="6" t="s">
        <v>23</v>
      </c>
      <c r="C6" s="6" t="s">
        <v>25</v>
      </c>
      <c r="D6" s="6" t="s">
        <v>23</v>
      </c>
      <c r="E6" s="6"/>
      <c r="H6" s="7">
        <f>MAQUINARIA!$BH$73</f>
        <v>286998.9521369827</v>
      </c>
      <c r="I6" s="7">
        <v>286998.9521369827</v>
      </c>
      <c r="J6" s="7">
        <v>286998.9521369827</v>
      </c>
      <c r="K6" s="8">
        <v>286998.9521369827</v>
      </c>
      <c r="L6" s="9"/>
      <c r="M6" s="9"/>
      <c r="N6" s="43">
        <f>K6</f>
        <v>286998.9521369827</v>
      </c>
      <c r="O6" s="86">
        <f>SUM(N5:N6)</f>
        <v>1473152.0021369825</v>
      </c>
    </row>
    <row r="7" spans="1:15" x14ac:dyDescent="0.25">
      <c r="L7" s="104" t="s">
        <v>14</v>
      </c>
      <c r="M7" s="105"/>
      <c r="N7" s="12">
        <f>L3</f>
        <v>0</v>
      </c>
    </row>
    <row r="8" spans="1:15" x14ac:dyDescent="0.25">
      <c r="L8" s="104" t="s">
        <v>15</v>
      </c>
      <c r="M8" s="105"/>
      <c r="N8" s="12">
        <v>0</v>
      </c>
    </row>
    <row r="9" spans="1:15" x14ac:dyDescent="0.25">
      <c r="L9" s="13" t="s">
        <v>27</v>
      </c>
      <c r="M9" s="13"/>
      <c r="N9" s="14">
        <f>SUM(N3:N8)</f>
        <v>6379039.4994703159</v>
      </c>
    </row>
    <row r="10" spans="1:15" x14ac:dyDescent="0.25">
      <c r="L10" s="13" t="s">
        <v>28</v>
      </c>
      <c r="M10" s="18">
        <v>0.1</v>
      </c>
      <c r="N10" s="14">
        <f>+N9*M10</f>
        <v>637903.94994703168</v>
      </c>
    </row>
    <row r="11" spans="1:15" x14ac:dyDescent="0.25">
      <c r="L11" s="13" t="s">
        <v>29</v>
      </c>
      <c r="M11" s="13"/>
      <c r="N11" s="14">
        <f>+(N9*10%)*19%</f>
        <v>121201.75048993602</v>
      </c>
    </row>
    <row r="12" spans="1:15" x14ac:dyDescent="0.25">
      <c r="L12" s="13" t="s">
        <v>30</v>
      </c>
      <c r="M12" s="13"/>
      <c r="N12" s="14">
        <f>+N9+N10+N11</f>
        <v>7138145.1999072833</v>
      </c>
    </row>
  </sheetData>
  <mergeCells count="4">
    <mergeCell ref="A1:G1"/>
    <mergeCell ref="H1:N1"/>
    <mergeCell ref="L7:M7"/>
    <mergeCell ref="L8:M8"/>
  </mergeCells>
  <conditionalFormatting sqref="M8">
    <cfRule type="expression" dxfId="26" priority="9">
      <formula>ISERROR($P8)</formula>
    </cfRule>
  </conditionalFormatting>
  <conditionalFormatting sqref="M10">
    <cfRule type="expression" dxfId="25" priority="3">
      <formula>ISERROR($P10)</formula>
    </cfRule>
  </conditionalFormatting>
  <conditionalFormatting sqref="N7">
    <cfRule type="expression" dxfId="24" priority="6">
      <formula>ISERROR($J5)</formula>
    </cfRule>
  </conditionalFormatting>
  <conditionalFormatting sqref="N7:N8">
    <cfRule type="expression" dxfId="23" priority="8">
      <formula>ISERROR($G8)</formula>
    </cfRule>
  </conditionalFormatting>
  <conditionalFormatting sqref="N7:N12">
    <cfRule type="expression" dxfId="22" priority="4">
      <formula>ISERROR($Q7)</formula>
    </cfRule>
  </conditionalFormatting>
  <conditionalFormatting sqref="N8:N11">
    <cfRule type="expression" dxfId="21" priority="5">
      <formula>ISERROR($G8)</formula>
    </cfRule>
  </conditionalFormatting>
  <conditionalFormatting sqref="N9">
    <cfRule type="expression" dxfId="20" priority="1">
      <formula>ISERROR($J7)</formula>
    </cfRule>
  </conditionalFormatting>
  <conditionalFormatting sqref="N10">
    <cfRule type="expression" dxfId="19" priority="7">
      <formula>ISERROR($J11)</formula>
    </cfRule>
  </conditionalFormatting>
  <conditionalFormatting sqref="N12">
    <cfRule type="expression" dxfId="18" priority="2">
      <formula>ISERROR($J13)</formula>
    </cfRule>
  </conditionalFormatting>
  <dataValidations count="1">
    <dataValidation type="decimal" allowBlank="1" showInputMessage="1" showErrorMessage="1" errorTitle="Error" error="Mayor o igual a 1 y Menor al Ofertado" promptTitle="Porcentaje de AIU" prompt="Mayor o igual a 1 y Menor al Ofertado" sqref="M10" xr:uid="{00000000-0002-0000-1C00-000000000000}"/>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143"/>
  <sheetViews>
    <sheetView workbookViewId="0">
      <selection activeCell="C24" sqref="C24"/>
    </sheetView>
  </sheetViews>
  <sheetFormatPr baseColWidth="10" defaultColWidth="11.42578125" defaultRowHeight="15" x14ac:dyDescent="0.25"/>
  <cols>
    <col min="1" max="1" width="59.28515625" bestFit="1" customWidth="1"/>
    <col min="2" max="2" width="15.85546875" bestFit="1" customWidth="1"/>
    <col min="3" max="3" width="16.7109375" bestFit="1" customWidth="1"/>
    <col min="4" max="4" width="15.85546875" bestFit="1" customWidth="1"/>
    <col min="5" max="5" width="37.5703125" bestFit="1" customWidth="1"/>
    <col min="6" max="6" width="14.5703125" bestFit="1" customWidth="1"/>
    <col min="7" max="7" width="24.7109375" bestFit="1" customWidth="1"/>
    <col min="8" max="8" width="15.140625" bestFit="1" customWidth="1"/>
    <col min="9" max="9" width="14.28515625" bestFit="1" customWidth="1"/>
    <col min="10" max="10" width="20.28515625" bestFit="1" customWidth="1"/>
    <col min="11" max="11" width="12" bestFit="1" customWidth="1"/>
    <col min="12" max="12" width="29.42578125" bestFit="1" customWidth="1"/>
    <col min="13" max="13" width="17" bestFit="1" customWidth="1"/>
    <col min="14" max="14" width="52.85546875" bestFit="1" customWidth="1"/>
    <col min="15" max="15" width="37.140625" bestFit="1" customWidth="1"/>
    <col min="16" max="16" width="19" bestFit="1" customWidth="1"/>
    <col min="17" max="17" width="22.140625" bestFit="1" customWidth="1"/>
    <col min="18" max="18" width="30" bestFit="1" customWidth="1"/>
    <col min="19" max="19" width="24.85546875" bestFit="1" customWidth="1"/>
    <col min="20" max="20" width="31.28515625" bestFit="1" customWidth="1"/>
    <col min="21" max="21" width="17" bestFit="1" customWidth="1"/>
    <col min="22" max="22" width="47.7109375" bestFit="1" customWidth="1"/>
    <col min="23" max="23" width="17.42578125" bestFit="1" customWidth="1"/>
    <col min="24" max="24" width="40.42578125" bestFit="1" customWidth="1"/>
    <col min="25" max="25" width="37.28515625" bestFit="1" customWidth="1"/>
    <col min="26" max="26" width="31.5703125" bestFit="1" customWidth="1"/>
    <col min="27" max="27" width="38.5703125" bestFit="1" customWidth="1"/>
    <col min="28" max="28" width="28.28515625" bestFit="1" customWidth="1"/>
    <col min="29" max="29" width="51.85546875" bestFit="1" customWidth="1"/>
    <col min="30" max="30" width="32.42578125" bestFit="1" customWidth="1"/>
    <col min="31" max="31" width="24.140625" bestFit="1" customWidth="1"/>
    <col min="32" max="32" width="15.28515625" bestFit="1" customWidth="1"/>
    <col min="33" max="33" width="23.42578125" bestFit="1" customWidth="1"/>
    <col min="34" max="34" width="22.140625" bestFit="1" customWidth="1"/>
    <col min="35" max="35" width="14.5703125" bestFit="1" customWidth="1"/>
  </cols>
  <sheetData>
    <row r="1" spans="1:3" x14ac:dyDescent="0.25">
      <c r="A1" s="73" t="s">
        <v>188</v>
      </c>
      <c r="B1" t="s">
        <v>189</v>
      </c>
      <c r="C1" t="s">
        <v>190</v>
      </c>
    </row>
    <row r="2" spans="1:3" x14ac:dyDescent="0.25">
      <c r="A2" s="74" t="s">
        <v>77</v>
      </c>
      <c r="B2">
        <v>3</v>
      </c>
      <c r="C2" s="60">
        <v>44163.51</v>
      </c>
    </row>
    <row r="3" spans="1:3" x14ac:dyDescent="0.25">
      <c r="A3" s="74" t="s">
        <v>172</v>
      </c>
      <c r="B3">
        <v>3</v>
      </c>
      <c r="C3" s="60">
        <v>14886.78</v>
      </c>
    </row>
    <row r="4" spans="1:3" x14ac:dyDescent="0.25">
      <c r="A4" s="74" t="s">
        <v>74</v>
      </c>
      <c r="B4">
        <v>3</v>
      </c>
      <c r="C4" s="60">
        <v>18194.97</v>
      </c>
    </row>
    <row r="5" spans="1:3" x14ac:dyDescent="0.25">
      <c r="A5" s="74" t="s">
        <v>153</v>
      </c>
      <c r="B5">
        <v>18</v>
      </c>
      <c r="C5" s="60">
        <v>69650.969999999987</v>
      </c>
    </row>
    <row r="6" spans="1:3" x14ac:dyDescent="0.25">
      <c r="A6" s="74" t="s">
        <v>72</v>
      </c>
      <c r="B6">
        <v>11</v>
      </c>
      <c r="C6" s="60">
        <v>281655.11</v>
      </c>
    </row>
    <row r="7" spans="1:3" x14ac:dyDescent="0.25">
      <c r="A7" s="74" t="s">
        <v>141</v>
      </c>
      <c r="B7">
        <v>4</v>
      </c>
      <c r="C7" s="60">
        <v>12072.34</v>
      </c>
    </row>
    <row r="8" spans="1:3" x14ac:dyDescent="0.25">
      <c r="A8" s="74" t="s">
        <v>104</v>
      </c>
      <c r="B8">
        <v>1</v>
      </c>
      <c r="C8" s="60">
        <v>7719.08</v>
      </c>
    </row>
    <row r="9" spans="1:3" x14ac:dyDescent="0.25">
      <c r="A9" s="74" t="s">
        <v>91</v>
      </c>
      <c r="B9">
        <v>20</v>
      </c>
      <c r="C9" s="60">
        <v>79947.51999999999</v>
      </c>
    </row>
    <row r="10" spans="1:3" x14ac:dyDescent="0.25">
      <c r="A10" s="74" t="s">
        <v>83</v>
      </c>
      <c r="B10">
        <v>2</v>
      </c>
      <c r="C10" s="60">
        <v>6616.36</v>
      </c>
    </row>
    <row r="11" spans="1:3" x14ac:dyDescent="0.25">
      <c r="A11" s="74" t="s">
        <v>133</v>
      </c>
      <c r="B11">
        <v>6</v>
      </c>
      <c r="C11" s="60">
        <v>16092.25</v>
      </c>
    </row>
    <row r="12" spans="1:3" x14ac:dyDescent="0.25">
      <c r="A12" s="74" t="s">
        <v>127</v>
      </c>
      <c r="B12">
        <v>5</v>
      </c>
      <c r="C12" s="60">
        <v>3153.04</v>
      </c>
    </row>
    <row r="13" spans="1:3" x14ac:dyDescent="0.25">
      <c r="A13" s="74" t="s">
        <v>120</v>
      </c>
      <c r="B13">
        <v>18</v>
      </c>
      <c r="C13" s="60">
        <v>265124.71999999997</v>
      </c>
    </row>
    <row r="14" spans="1:3" x14ac:dyDescent="0.25">
      <c r="A14" s="74" t="s">
        <v>168</v>
      </c>
      <c r="B14">
        <v>1</v>
      </c>
      <c r="C14" s="60">
        <v>2756.81</v>
      </c>
    </row>
    <row r="15" spans="1:3" x14ac:dyDescent="0.25">
      <c r="A15" s="74" t="s">
        <v>161</v>
      </c>
      <c r="B15">
        <v>0</v>
      </c>
      <c r="C15" s="60">
        <v>0</v>
      </c>
    </row>
    <row r="16" spans="1:3" x14ac:dyDescent="0.25">
      <c r="A16" s="74" t="s">
        <v>98</v>
      </c>
      <c r="B16">
        <v>3</v>
      </c>
      <c r="C16" s="60">
        <v>23157.239999999998</v>
      </c>
    </row>
    <row r="17" spans="1:3" x14ac:dyDescent="0.25">
      <c r="A17" s="74" t="s">
        <v>85</v>
      </c>
      <c r="B17">
        <v>0</v>
      </c>
      <c r="C17" s="60">
        <v>0</v>
      </c>
    </row>
    <row r="18" spans="1:3" x14ac:dyDescent="0.25">
      <c r="A18" s="74" t="s">
        <v>79</v>
      </c>
      <c r="B18">
        <v>3</v>
      </c>
      <c r="C18" s="60">
        <v>21383.65</v>
      </c>
    </row>
    <row r="19" spans="1:3" x14ac:dyDescent="0.25">
      <c r="A19" s="74" t="s">
        <v>109</v>
      </c>
      <c r="B19">
        <v>3</v>
      </c>
      <c r="C19" s="60">
        <v>23157.239999999998</v>
      </c>
    </row>
    <row r="20" spans="1:3" x14ac:dyDescent="0.25">
      <c r="A20" s="74" t="s">
        <v>87</v>
      </c>
      <c r="B20">
        <v>3</v>
      </c>
      <c r="C20" s="60">
        <v>23157.239999999998</v>
      </c>
    </row>
    <row r="21" spans="1:3" x14ac:dyDescent="0.25">
      <c r="A21" s="74" t="s">
        <v>138</v>
      </c>
      <c r="B21">
        <v>2</v>
      </c>
      <c r="C21" s="60">
        <v>8706.5</v>
      </c>
    </row>
    <row r="22" spans="1:3" x14ac:dyDescent="0.25">
      <c r="A22" s="74" t="s">
        <v>125</v>
      </c>
      <c r="B22">
        <v>1</v>
      </c>
      <c r="C22" s="60">
        <v>3252.62</v>
      </c>
    </row>
    <row r="23" spans="1:3" x14ac:dyDescent="0.25">
      <c r="A23" s="74" t="s">
        <v>170</v>
      </c>
      <c r="B23">
        <v>0</v>
      </c>
      <c r="C23" s="60">
        <v>0</v>
      </c>
    </row>
    <row r="24" spans="1:3" x14ac:dyDescent="0.25">
      <c r="A24" s="74" t="s">
        <v>59</v>
      </c>
      <c r="B24">
        <v>2</v>
      </c>
      <c r="C24" s="60">
        <v>50725.36</v>
      </c>
    </row>
    <row r="25" spans="1:3" x14ac:dyDescent="0.25">
      <c r="A25" s="74" t="s">
        <v>70</v>
      </c>
      <c r="B25">
        <v>0</v>
      </c>
      <c r="C25" s="60">
        <v>0</v>
      </c>
    </row>
    <row r="26" spans="1:3" x14ac:dyDescent="0.25">
      <c r="A26" s="74" t="s">
        <v>96</v>
      </c>
      <c r="B26">
        <v>3</v>
      </c>
      <c r="C26" s="60">
        <v>26465.399999999998</v>
      </c>
    </row>
    <row r="27" spans="1:3" x14ac:dyDescent="0.25">
      <c r="A27" s="74" t="s">
        <v>93</v>
      </c>
      <c r="B27">
        <v>7</v>
      </c>
      <c r="C27" s="60">
        <v>56238.990000000005</v>
      </c>
    </row>
    <row r="28" spans="1:3" x14ac:dyDescent="0.25">
      <c r="A28" s="74" t="s">
        <v>179</v>
      </c>
      <c r="B28">
        <v>4</v>
      </c>
      <c r="C28" s="60">
        <v>39478</v>
      </c>
    </row>
    <row r="29" spans="1:3" x14ac:dyDescent="0.25">
      <c r="A29" s="74" t="s">
        <v>101</v>
      </c>
      <c r="B29">
        <v>5</v>
      </c>
      <c r="C29" s="60">
        <v>132327.04000000001</v>
      </c>
    </row>
    <row r="30" spans="1:3" x14ac:dyDescent="0.25">
      <c r="A30" s="74" t="s">
        <v>114</v>
      </c>
      <c r="B30">
        <v>2</v>
      </c>
      <c r="C30" s="60">
        <v>15989.52</v>
      </c>
    </row>
    <row r="31" spans="1:3" x14ac:dyDescent="0.25">
      <c r="A31" s="74" t="s">
        <v>117</v>
      </c>
      <c r="B31">
        <v>2</v>
      </c>
      <c r="C31" s="60">
        <v>27568.14</v>
      </c>
    </row>
    <row r="32" spans="1:3" x14ac:dyDescent="0.25">
      <c r="A32" s="74" t="s">
        <v>63</v>
      </c>
      <c r="B32">
        <v>10</v>
      </c>
      <c r="C32" s="60">
        <v>44109</v>
      </c>
    </row>
    <row r="33" spans="1:35" x14ac:dyDescent="0.25">
      <c r="A33" s="74" t="s">
        <v>111</v>
      </c>
      <c r="B33">
        <v>1</v>
      </c>
      <c r="C33" s="60">
        <v>22330.19</v>
      </c>
    </row>
    <row r="34" spans="1:35" x14ac:dyDescent="0.25">
      <c r="A34" s="74" t="s">
        <v>66</v>
      </c>
      <c r="B34">
        <v>6</v>
      </c>
      <c r="C34" s="60">
        <v>28946.550000000003</v>
      </c>
    </row>
    <row r="35" spans="1:35" x14ac:dyDescent="0.25">
      <c r="A35" s="74" t="s">
        <v>191</v>
      </c>
      <c r="B35">
        <v>152</v>
      </c>
      <c r="C35" s="60">
        <v>1369026.1400000001</v>
      </c>
    </row>
    <row r="45" spans="1:35" x14ac:dyDescent="0.25">
      <c r="A45" t="s">
        <v>188</v>
      </c>
      <c r="B45" s="74" t="s">
        <v>77</v>
      </c>
      <c r="C45" s="74" t="s">
        <v>172</v>
      </c>
      <c r="D45" s="74" t="s">
        <v>74</v>
      </c>
      <c r="E45" s="74" t="s">
        <v>153</v>
      </c>
      <c r="F45" s="74" t="s">
        <v>72</v>
      </c>
      <c r="G45" s="74" t="s">
        <v>141</v>
      </c>
      <c r="H45" s="74" t="s">
        <v>104</v>
      </c>
      <c r="I45" s="74" t="s">
        <v>91</v>
      </c>
      <c r="J45" s="74" t="s">
        <v>83</v>
      </c>
      <c r="K45" s="74" t="s">
        <v>133</v>
      </c>
      <c r="L45" s="74" t="s">
        <v>127</v>
      </c>
      <c r="M45" s="74" t="s">
        <v>120</v>
      </c>
      <c r="N45" s="74" t="s">
        <v>168</v>
      </c>
      <c r="O45" s="74" t="s">
        <v>161</v>
      </c>
      <c r="P45" s="74" t="s">
        <v>98</v>
      </c>
      <c r="Q45" s="74" t="s">
        <v>85</v>
      </c>
      <c r="R45" s="74" t="s">
        <v>79</v>
      </c>
      <c r="S45" s="74" t="s">
        <v>109</v>
      </c>
      <c r="T45" s="74" t="s">
        <v>87</v>
      </c>
      <c r="U45" s="74" t="s">
        <v>138</v>
      </c>
      <c r="V45" s="74" t="s">
        <v>125</v>
      </c>
      <c r="W45" s="74" t="s">
        <v>170</v>
      </c>
      <c r="X45" s="74" t="s">
        <v>59</v>
      </c>
      <c r="Y45" s="74" t="s">
        <v>70</v>
      </c>
      <c r="Z45" s="74" t="s">
        <v>96</v>
      </c>
      <c r="AA45" s="74" t="s">
        <v>93</v>
      </c>
      <c r="AB45" s="74" t="s">
        <v>179</v>
      </c>
      <c r="AC45" s="74" t="s">
        <v>101</v>
      </c>
      <c r="AD45" s="74" t="s">
        <v>114</v>
      </c>
      <c r="AE45" s="74" t="s">
        <v>117</v>
      </c>
      <c r="AF45" s="74" t="s">
        <v>63</v>
      </c>
      <c r="AG45" s="74" t="s">
        <v>111</v>
      </c>
      <c r="AH45" s="74" t="s">
        <v>66</v>
      </c>
      <c r="AI45" s="74" t="s">
        <v>191</v>
      </c>
    </row>
    <row r="46" spans="1:35" x14ac:dyDescent="0.25">
      <c r="A46" t="s">
        <v>192</v>
      </c>
      <c r="B46">
        <v>19</v>
      </c>
      <c r="C46">
        <v>20</v>
      </c>
      <c r="D46">
        <v>23</v>
      </c>
      <c r="E46">
        <v>160</v>
      </c>
      <c r="F46">
        <v>61</v>
      </c>
      <c r="G46">
        <v>23</v>
      </c>
      <c r="H46">
        <v>2</v>
      </c>
      <c r="I46">
        <v>40</v>
      </c>
      <c r="J46">
        <v>8</v>
      </c>
      <c r="K46">
        <v>12</v>
      </c>
      <c r="L46">
        <v>50</v>
      </c>
      <c r="M46">
        <v>67</v>
      </c>
      <c r="N46">
        <v>10</v>
      </c>
      <c r="O46">
        <v>88</v>
      </c>
      <c r="P46">
        <v>20</v>
      </c>
      <c r="Q46">
        <v>10</v>
      </c>
      <c r="R46">
        <v>21</v>
      </c>
      <c r="S46">
        <v>20</v>
      </c>
      <c r="T46">
        <v>10</v>
      </c>
      <c r="U46">
        <v>27</v>
      </c>
      <c r="V46">
        <v>2</v>
      </c>
      <c r="W46">
        <v>5</v>
      </c>
      <c r="X46">
        <v>35</v>
      </c>
      <c r="Y46">
        <v>10</v>
      </c>
      <c r="Z46">
        <v>20</v>
      </c>
      <c r="AA46">
        <v>70</v>
      </c>
      <c r="AB46">
        <v>20</v>
      </c>
      <c r="AC46">
        <v>44</v>
      </c>
      <c r="AD46">
        <v>4</v>
      </c>
      <c r="AE46">
        <v>4</v>
      </c>
      <c r="AF46">
        <v>75</v>
      </c>
      <c r="AG46">
        <v>2</v>
      </c>
      <c r="AH46">
        <v>90</v>
      </c>
      <c r="AI46">
        <v>1072</v>
      </c>
    </row>
    <row r="47" spans="1:35" x14ac:dyDescent="0.25">
      <c r="A47" t="s">
        <v>193</v>
      </c>
      <c r="B47" s="60">
        <v>291391.99</v>
      </c>
      <c r="C47" s="60">
        <v>99245.200000000012</v>
      </c>
      <c r="D47" s="60">
        <v>132878.41999999998</v>
      </c>
      <c r="E47" s="60">
        <v>755451</v>
      </c>
      <c r="F47" s="60">
        <v>1220407.6100000001</v>
      </c>
      <c r="G47" s="60">
        <v>169152.99</v>
      </c>
      <c r="H47" s="60">
        <v>15438.16</v>
      </c>
      <c r="I47" s="60">
        <v>275681.2</v>
      </c>
      <c r="J47" s="60">
        <v>26465.439999999999</v>
      </c>
      <c r="K47" s="60">
        <v>33331.279999999999</v>
      </c>
      <c r="L47" s="60">
        <v>31530.400000000001</v>
      </c>
      <c r="M47" s="60">
        <v>2007022.9100000001</v>
      </c>
      <c r="N47" s="60">
        <v>48537.7</v>
      </c>
      <c r="O47" s="60">
        <v>362264.27999999997</v>
      </c>
      <c r="P47" s="60">
        <v>154381.6</v>
      </c>
      <c r="Q47" s="60">
        <v>77190.8</v>
      </c>
      <c r="R47" s="60">
        <v>145779.89000000001</v>
      </c>
      <c r="S47" s="60">
        <v>154381.6</v>
      </c>
      <c r="T47" s="60">
        <v>77190.8</v>
      </c>
      <c r="U47" s="60">
        <v>97747.35</v>
      </c>
      <c r="V47" s="60">
        <v>6505.24</v>
      </c>
      <c r="W47" s="60">
        <v>18888.900000000001</v>
      </c>
      <c r="X47" s="60">
        <v>646488.4</v>
      </c>
      <c r="Y47" s="60">
        <v>25366.9</v>
      </c>
      <c r="Z47" s="60">
        <v>176436</v>
      </c>
      <c r="AA47" s="60">
        <v>496226.44000000006</v>
      </c>
      <c r="AB47" s="60">
        <v>197390</v>
      </c>
      <c r="AC47" s="60">
        <v>650608</v>
      </c>
      <c r="AD47" s="60">
        <v>31979.040000000001</v>
      </c>
      <c r="AE47" s="60">
        <v>55136.28</v>
      </c>
      <c r="AF47" s="60">
        <v>727804</v>
      </c>
      <c r="AG47" s="60">
        <v>44660.38</v>
      </c>
      <c r="AH47" s="60">
        <v>413522</v>
      </c>
      <c r="AI47" s="60">
        <v>9666482.1999999993</v>
      </c>
    </row>
    <row r="49" spans="1:34" x14ac:dyDescent="0.25">
      <c r="A49" t="s">
        <v>188</v>
      </c>
      <c r="B49" t="s">
        <v>77</v>
      </c>
      <c r="C49" t="s">
        <v>172</v>
      </c>
      <c r="D49" t="s">
        <v>74</v>
      </c>
      <c r="E49" t="s">
        <v>153</v>
      </c>
      <c r="F49" t="s">
        <v>72</v>
      </c>
      <c r="G49" t="s">
        <v>141</v>
      </c>
      <c r="H49" t="s">
        <v>104</v>
      </c>
      <c r="I49" t="s">
        <v>91</v>
      </c>
      <c r="J49" t="s">
        <v>83</v>
      </c>
      <c r="K49" t="s">
        <v>133</v>
      </c>
      <c r="L49" t="s">
        <v>127</v>
      </c>
      <c r="M49" t="s">
        <v>120</v>
      </c>
      <c r="N49" t="s">
        <v>168</v>
      </c>
      <c r="O49" t="s">
        <v>161</v>
      </c>
      <c r="P49" t="s">
        <v>98</v>
      </c>
      <c r="Q49" t="s">
        <v>85</v>
      </c>
      <c r="R49" t="s">
        <v>79</v>
      </c>
      <c r="S49" t="s">
        <v>109</v>
      </c>
      <c r="T49" t="s">
        <v>87</v>
      </c>
      <c r="U49" t="s">
        <v>138</v>
      </c>
      <c r="V49" t="s">
        <v>125</v>
      </c>
      <c r="W49" t="s">
        <v>170</v>
      </c>
      <c r="X49" t="s">
        <v>59</v>
      </c>
      <c r="Y49" t="s">
        <v>70</v>
      </c>
      <c r="Z49" t="s">
        <v>96</v>
      </c>
      <c r="AA49" t="s">
        <v>93</v>
      </c>
      <c r="AB49" t="s">
        <v>179</v>
      </c>
      <c r="AC49" t="s">
        <v>101</v>
      </c>
      <c r="AD49" t="s">
        <v>114</v>
      </c>
      <c r="AE49" t="s">
        <v>117</v>
      </c>
      <c r="AF49" t="s">
        <v>63</v>
      </c>
      <c r="AG49" t="s">
        <v>111</v>
      </c>
      <c r="AH49" t="s">
        <v>66</v>
      </c>
    </row>
    <row r="50" spans="1:34" x14ac:dyDescent="0.25">
      <c r="A50" t="s">
        <v>194</v>
      </c>
      <c r="B50">
        <v>10</v>
      </c>
      <c r="C50">
        <v>10</v>
      </c>
      <c r="D50">
        <v>10</v>
      </c>
      <c r="E50">
        <v>70</v>
      </c>
      <c r="F50">
        <v>15</v>
      </c>
      <c r="G50">
        <v>12</v>
      </c>
      <c r="H50">
        <v>1</v>
      </c>
      <c r="I50">
        <v>14</v>
      </c>
      <c r="J50">
        <v>5</v>
      </c>
      <c r="K50">
        <v>11</v>
      </c>
      <c r="L50">
        <v>25</v>
      </c>
      <c r="M50">
        <v>34</v>
      </c>
      <c r="N50">
        <v>2</v>
      </c>
      <c r="O50">
        <v>30</v>
      </c>
      <c r="P50">
        <v>10</v>
      </c>
      <c r="Q50">
        <v>0</v>
      </c>
      <c r="R50">
        <v>13</v>
      </c>
      <c r="S50">
        <v>10</v>
      </c>
      <c r="T50">
        <v>5</v>
      </c>
      <c r="U50">
        <v>21</v>
      </c>
      <c r="V50">
        <v>1</v>
      </c>
      <c r="W50">
        <v>0</v>
      </c>
      <c r="X50">
        <v>2</v>
      </c>
      <c r="Y50">
        <v>5</v>
      </c>
      <c r="Z50">
        <v>10</v>
      </c>
      <c r="AA50">
        <v>23</v>
      </c>
      <c r="AB50">
        <v>4</v>
      </c>
      <c r="AC50">
        <v>17</v>
      </c>
      <c r="AD50">
        <v>2</v>
      </c>
      <c r="AE50">
        <v>2</v>
      </c>
      <c r="AF50">
        <v>20</v>
      </c>
      <c r="AG50">
        <v>1</v>
      </c>
      <c r="AH50">
        <v>40</v>
      </c>
    </row>
    <row r="51" spans="1:34" x14ac:dyDescent="0.25">
      <c r="A51" t="s">
        <v>195</v>
      </c>
      <c r="B51">
        <v>147211.70000000001</v>
      </c>
      <c r="C51">
        <v>49622.600000000006</v>
      </c>
      <c r="D51">
        <v>60649.899999999994</v>
      </c>
      <c r="E51">
        <v>304947.7</v>
      </c>
      <c r="F51">
        <v>293977.94999999995</v>
      </c>
      <c r="G51">
        <v>85403.54</v>
      </c>
      <c r="H51">
        <v>7719.08</v>
      </c>
      <c r="I51">
        <v>121299.74</v>
      </c>
      <c r="J51">
        <v>16540.899999999998</v>
      </c>
      <c r="K51">
        <v>30591.239999999998</v>
      </c>
      <c r="L51">
        <v>15765.2</v>
      </c>
      <c r="M51">
        <v>943574.32999999984</v>
      </c>
      <c r="N51">
        <v>9707.5399999999991</v>
      </c>
      <c r="O51">
        <v>121033.62</v>
      </c>
      <c r="P51">
        <v>77190.8</v>
      </c>
      <c r="Q51">
        <v>0</v>
      </c>
      <c r="R51">
        <v>72972.75</v>
      </c>
      <c r="S51">
        <v>77190.8</v>
      </c>
      <c r="T51">
        <v>38595.4</v>
      </c>
      <c r="U51">
        <v>71627.850000000006</v>
      </c>
      <c r="V51">
        <v>3252.62</v>
      </c>
      <c r="W51">
        <v>0</v>
      </c>
      <c r="X51">
        <v>50725.36</v>
      </c>
      <c r="Y51">
        <v>12683.45</v>
      </c>
      <c r="Z51">
        <v>88218</v>
      </c>
      <c r="AA51">
        <v>176436.06</v>
      </c>
      <c r="AB51">
        <v>39478</v>
      </c>
      <c r="AC51">
        <v>286708.60000000003</v>
      </c>
      <c r="AD51">
        <v>15989.52</v>
      </c>
      <c r="AE51">
        <v>27568.14</v>
      </c>
      <c r="AF51">
        <v>88218</v>
      </c>
      <c r="AG51">
        <v>22330.19</v>
      </c>
      <c r="AH51">
        <v>184706.5</v>
      </c>
    </row>
    <row r="53" spans="1:34" x14ac:dyDescent="0.25">
      <c r="A53" t="s">
        <v>188</v>
      </c>
      <c r="B53" t="s">
        <v>77</v>
      </c>
      <c r="C53" t="s">
        <v>172</v>
      </c>
      <c r="D53" t="s">
        <v>74</v>
      </c>
      <c r="E53" t="s">
        <v>153</v>
      </c>
      <c r="F53" t="s">
        <v>72</v>
      </c>
      <c r="G53" t="s">
        <v>141</v>
      </c>
      <c r="H53" t="s">
        <v>104</v>
      </c>
      <c r="I53" t="s">
        <v>91</v>
      </c>
      <c r="J53" t="s">
        <v>83</v>
      </c>
      <c r="K53" t="s">
        <v>133</v>
      </c>
      <c r="L53" t="s">
        <v>127</v>
      </c>
      <c r="M53" t="s">
        <v>120</v>
      </c>
      <c r="N53" t="s">
        <v>168</v>
      </c>
      <c r="O53" t="s">
        <v>161</v>
      </c>
      <c r="P53" t="s">
        <v>98</v>
      </c>
      <c r="Q53" t="s">
        <v>85</v>
      </c>
      <c r="R53" t="s">
        <v>79</v>
      </c>
      <c r="S53" t="s">
        <v>109</v>
      </c>
      <c r="T53" t="s">
        <v>87</v>
      </c>
      <c r="U53" t="s">
        <v>138</v>
      </c>
      <c r="V53" t="s">
        <v>125</v>
      </c>
      <c r="W53" t="s">
        <v>170</v>
      </c>
      <c r="X53" t="s">
        <v>59</v>
      </c>
      <c r="Y53" t="s">
        <v>70</v>
      </c>
      <c r="Z53" t="s">
        <v>96</v>
      </c>
      <c r="AA53" t="s">
        <v>93</v>
      </c>
      <c r="AB53" t="s">
        <v>179</v>
      </c>
      <c r="AC53" t="s">
        <v>101</v>
      </c>
      <c r="AD53" t="s">
        <v>114</v>
      </c>
      <c r="AE53" t="s">
        <v>117</v>
      </c>
      <c r="AF53" t="s">
        <v>63</v>
      </c>
      <c r="AG53" t="s">
        <v>111</v>
      </c>
      <c r="AH53" t="s">
        <v>66</v>
      </c>
    </row>
    <row r="54" spans="1:34" x14ac:dyDescent="0.25">
      <c r="A54" t="s">
        <v>196</v>
      </c>
      <c r="B54">
        <v>5</v>
      </c>
      <c r="C54">
        <v>3</v>
      </c>
      <c r="D54">
        <v>3</v>
      </c>
      <c r="E54">
        <v>28</v>
      </c>
      <c r="F54">
        <v>9</v>
      </c>
      <c r="G54">
        <v>4</v>
      </c>
      <c r="H54">
        <v>1</v>
      </c>
      <c r="I54">
        <v>3</v>
      </c>
      <c r="J54">
        <v>2</v>
      </c>
      <c r="K54">
        <v>8</v>
      </c>
      <c r="L54">
        <v>5</v>
      </c>
      <c r="M54">
        <v>15</v>
      </c>
      <c r="N54">
        <v>1</v>
      </c>
      <c r="O54">
        <v>6</v>
      </c>
      <c r="P54">
        <v>3</v>
      </c>
      <c r="Q54">
        <v>0</v>
      </c>
      <c r="R54">
        <v>3</v>
      </c>
      <c r="S54">
        <v>3</v>
      </c>
      <c r="T54">
        <v>3</v>
      </c>
      <c r="U54">
        <v>2</v>
      </c>
      <c r="V54">
        <v>1</v>
      </c>
      <c r="W54">
        <v>0</v>
      </c>
      <c r="X54">
        <v>2</v>
      </c>
      <c r="Y54">
        <v>0</v>
      </c>
      <c r="Z54">
        <v>3</v>
      </c>
      <c r="AA54">
        <v>7</v>
      </c>
      <c r="AB54">
        <v>4</v>
      </c>
      <c r="AC54">
        <v>5</v>
      </c>
      <c r="AD54">
        <v>2</v>
      </c>
      <c r="AE54">
        <v>2</v>
      </c>
      <c r="AF54">
        <v>20</v>
      </c>
      <c r="AG54">
        <v>1</v>
      </c>
      <c r="AH54">
        <v>6</v>
      </c>
    </row>
    <row r="55" spans="1:34" x14ac:dyDescent="0.25">
      <c r="A55" t="s">
        <v>197</v>
      </c>
      <c r="B55">
        <v>73605.850000000006</v>
      </c>
      <c r="C55">
        <v>14886.78</v>
      </c>
      <c r="D55">
        <v>18194.97</v>
      </c>
      <c r="E55">
        <v>142428.76999999999</v>
      </c>
      <c r="F55">
        <v>242458.05</v>
      </c>
      <c r="G55">
        <v>27510.48</v>
      </c>
      <c r="H55">
        <v>7719.08</v>
      </c>
      <c r="I55">
        <v>33081.75</v>
      </c>
      <c r="J55">
        <v>6616.36</v>
      </c>
      <c r="K55">
        <v>21580.710000000003</v>
      </c>
      <c r="L55">
        <v>3153.04</v>
      </c>
      <c r="M55">
        <v>208344.84</v>
      </c>
      <c r="N55">
        <v>2756.81</v>
      </c>
      <c r="O55">
        <v>38044.020000000004</v>
      </c>
      <c r="P55">
        <v>23157.239999999998</v>
      </c>
      <c r="Q55">
        <v>0</v>
      </c>
      <c r="R55">
        <v>21383.65</v>
      </c>
      <c r="S55">
        <v>23157.239999999998</v>
      </c>
      <c r="T55">
        <v>23157.239999999998</v>
      </c>
      <c r="U55">
        <v>8706.5</v>
      </c>
      <c r="V55">
        <v>3252.62</v>
      </c>
      <c r="W55">
        <v>0</v>
      </c>
      <c r="X55">
        <v>50725.36</v>
      </c>
      <c r="Y55">
        <v>0</v>
      </c>
      <c r="Z55">
        <v>26465.399999999998</v>
      </c>
      <c r="AA55">
        <v>56238.990000000005</v>
      </c>
      <c r="AB55">
        <v>39478</v>
      </c>
      <c r="AC55">
        <v>132327.04000000001</v>
      </c>
      <c r="AD55">
        <v>15989.52</v>
      </c>
      <c r="AE55">
        <v>27568.14</v>
      </c>
      <c r="AF55">
        <v>88218</v>
      </c>
      <c r="AG55">
        <v>22330.19</v>
      </c>
      <c r="AH55">
        <v>28946.550000000003</v>
      </c>
    </row>
    <row r="57" spans="1:34" x14ac:dyDescent="0.25">
      <c r="A57" t="s">
        <v>188</v>
      </c>
      <c r="B57" t="s">
        <v>77</v>
      </c>
      <c r="C57" t="s">
        <v>172</v>
      </c>
      <c r="D57" t="s">
        <v>74</v>
      </c>
      <c r="E57" t="s">
        <v>153</v>
      </c>
      <c r="F57" t="s">
        <v>72</v>
      </c>
      <c r="G57" t="s">
        <v>141</v>
      </c>
      <c r="H57" t="s">
        <v>104</v>
      </c>
      <c r="I57" t="s">
        <v>91</v>
      </c>
      <c r="J57" t="s">
        <v>83</v>
      </c>
      <c r="K57" t="s">
        <v>133</v>
      </c>
      <c r="L57" t="s">
        <v>127</v>
      </c>
      <c r="M57" t="s">
        <v>120</v>
      </c>
      <c r="N57" t="s">
        <v>168</v>
      </c>
      <c r="O57" t="s">
        <v>161</v>
      </c>
      <c r="P57" t="s">
        <v>98</v>
      </c>
      <c r="Q57" t="s">
        <v>85</v>
      </c>
      <c r="R57" t="s">
        <v>79</v>
      </c>
      <c r="S57" t="s">
        <v>109</v>
      </c>
      <c r="T57" t="s">
        <v>87</v>
      </c>
      <c r="U57" t="s">
        <v>138</v>
      </c>
      <c r="V57" t="s">
        <v>125</v>
      </c>
      <c r="W57" t="s">
        <v>170</v>
      </c>
      <c r="X57" t="s">
        <v>59</v>
      </c>
      <c r="Y57" t="s">
        <v>70</v>
      </c>
      <c r="Z57" t="s">
        <v>96</v>
      </c>
      <c r="AA57" t="s">
        <v>93</v>
      </c>
      <c r="AB57" t="s">
        <v>179</v>
      </c>
      <c r="AC57" t="s">
        <v>101</v>
      </c>
      <c r="AD57" t="s">
        <v>114</v>
      </c>
      <c r="AE57" t="s">
        <v>117</v>
      </c>
      <c r="AF57" t="s">
        <v>63</v>
      </c>
      <c r="AG57" t="s">
        <v>111</v>
      </c>
      <c r="AH57" t="s">
        <v>66</v>
      </c>
    </row>
    <row r="58" spans="1:34" x14ac:dyDescent="0.25">
      <c r="A58" t="s">
        <v>198</v>
      </c>
      <c r="B58">
        <v>0</v>
      </c>
      <c r="C58">
        <v>0</v>
      </c>
      <c r="D58">
        <v>0</v>
      </c>
      <c r="E58">
        <v>0</v>
      </c>
      <c r="F58">
        <v>0</v>
      </c>
      <c r="G58">
        <v>0</v>
      </c>
      <c r="H58">
        <v>0</v>
      </c>
      <c r="I58">
        <v>0</v>
      </c>
      <c r="J58">
        <v>0</v>
      </c>
      <c r="K58">
        <v>0</v>
      </c>
      <c r="L58">
        <v>0</v>
      </c>
      <c r="M58">
        <v>0</v>
      </c>
      <c r="N58">
        <v>0</v>
      </c>
      <c r="O58">
        <v>0</v>
      </c>
      <c r="P58">
        <v>0</v>
      </c>
      <c r="Q58">
        <v>0</v>
      </c>
      <c r="R58">
        <v>0</v>
      </c>
      <c r="S58">
        <v>0</v>
      </c>
      <c r="T58">
        <v>0</v>
      </c>
      <c r="U58">
        <v>0</v>
      </c>
      <c r="V58">
        <v>0</v>
      </c>
      <c r="W58">
        <v>0</v>
      </c>
      <c r="X58">
        <v>0</v>
      </c>
      <c r="Y58">
        <v>0</v>
      </c>
      <c r="Z58">
        <v>0</v>
      </c>
      <c r="AA58">
        <v>0</v>
      </c>
      <c r="AB58">
        <v>0</v>
      </c>
      <c r="AC58">
        <v>0</v>
      </c>
      <c r="AD58">
        <v>0</v>
      </c>
      <c r="AE58">
        <v>0</v>
      </c>
      <c r="AF58">
        <v>0</v>
      </c>
      <c r="AG58">
        <v>0</v>
      </c>
      <c r="AH58">
        <v>0</v>
      </c>
    </row>
    <row r="59" spans="1:34" x14ac:dyDescent="0.25">
      <c r="A59" t="s">
        <v>199</v>
      </c>
      <c r="B59">
        <v>0</v>
      </c>
      <c r="C59">
        <v>0</v>
      </c>
      <c r="D59">
        <v>0</v>
      </c>
      <c r="E59">
        <v>0</v>
      </c>
      <c r="F59">
        <v>0</v>
      </c>
      <c r="G59">
        <v>0</v>
      </c>
      <c r="H59">
        <v>0</v>
      </c>
      <c r="I59">
        <v>0</v>
      </c>
      <c r="J59">
        <v>0</v>
      </c>
      <c r="K59">
        <v>0</v>
      </c>
      <c r="L59">
        <v>0</v>
      </c>
      <c r="M59">
        <v>0</v>
      </c>
      <c r="N59">
        <v>0</v>
      </c>
      <c r="O59">
        <v>0</v>
      </c>
      <c r="P59">
        <v>0</v>
      </c>
      <c r="Q59">
        <v>0</v>
      </c>
      <c r="R59">
        <v>0</v>
      </c>
      <c r="S59">
        <v>0</v>
      </c>
      <c r="T59">
        <v>0</v>
      </c>
      <c r="U59">
        <v>0</v>
      </c>
      <c r="V59">
        <v>0</v>
      </c>
      <c r="W59">
        <v>0</v>
      </c>
      <c r="X59">
        <v>0</v>
      </c>
      <c r="Y59">
        <v>0</v>
      </c>
      <c r="Z59">
        <v>0</v>
      </c>
      <c r="AA59">
        <v>0</v>
      </c>
      <c r="AB59">
        <v>0</v>
      </c>
      <c r="AC59">
        <v>0</v>
      </c>
      <c r="AD59">
        <v>0</v>
      </c>
      <c r="AE59">
        <v>0</v>
      </c>
      <c r="AF59">
        <v>0</v>
      </c>
      <c r="AG59">
        <v>0</v>
      </c>
      <c r="AH59">
        <v>0</v>
      </c>
    </row>
    <row r="61" spans="1:34" x14ac:dyDescent="0.25">
      <c r="A61" t="s">
        <v>188</v>
      </c>
      <c r="B61" t="s">
        <v>77</v>
      </c>
      <c r="C61" t="s">
        <v>172</v>
      </c>
      <c r="D61" t="s">
        <v>74</v>
      </c>
      <c r="E61" t="s">
        <v>153</v>
      </c>
      <c r="F61" t="s">
        <v>72</v>
      </c>
      <c r="G61" t="s">
        <v>141</v>
      </c>
      <c r="H61" t="s">
        <v>104</v>
      </c>
      <c r="I61" t="s">
        <v>91</v>
      </c>
      <c r="J61" t="s">
        <v>83</v>
      </c>
      <c r="K61" t="s">
        <v>133</v>
      </c>
      <c r="L61" t="s">
        <v>127</v>
      </c>
      <c r="M61" t="s">
        <v>120</v>
      </c>
      <c r="N61" t="s">
        <v>168</v>
      </c>
      <c r="O61" t="s">
        <v>161</v>
      </c>
      <c r="P61" t="s">
        <v>98</v>
      </c>
      <c r="Q61" t="s">
        <v>85</v>
      </c>
      <c r="R61" t="s">
        <v>79</v>
      </c>
      <c r="S61" t="s">
        <v>109</v>
      </c>
      <c r="T61" t="s">
        <v>87</v>
      </c>
      <c r="U61" t="s">
        <v>138</v>
      </c>
      <c r="V61" t="s">
        <v>125</v>
      </c>
      <c r="W61" t="s">
        <v>170</v>
      </c>
      <c r="X61" t="s">
        <v>59</v>
      </c>
      <c r="Y61" t="s">
        <v>70</v>
      </c>
      <c r="Z61" t="s">
        <v>96</v>
      </c>
      <c r="AA61" t="s">
        <v>93</v>
      </c>
      <c r="AB61" t="s">
        <v>179</v>
      </c>
      <c r="AC61" t="s">
        <v>101</v>
      </c>
      <c r="AD61" t="s">
        <v>114</v>
      </c>
      <c r="AE61" t="s">
        <v>117</v>
      </c>
      <c r="AF61" t="s">
        <v>63</v>
      </c>
      <c r="AG61" t="s">
        <v>111</v>
      </c>
      <c r="AH61" t="s">
        <v>66</v>
      </c>
    </row>
    <row r="62" spans="1:34" x14ac:dyDescent="0.25">
      <c r="A62" t="s">
        <v>200</v>
      </c>
      <c r="B62">
        <v>3</v>
      </c>
      <c r="C62">
        <v>3</v>
      </c>
      <c r="D62">
        <v>3</v>
      </c>
      <c r="E62">
        <v>18</v>
      </c>
      <c r="F62">
        <v>11</v>
      </c>
      <c r="G62">
        <v>3</v>
      </c>
      <c r="H62">
        <v>1</v>
      </c>
      <c r="I62">
        <v>3</v>
      </c>
      <c r="J62">
        <v>3</v>
      </c>
      <c r="K62">
        <v>14</v>
      </c>
      <c r="L62">
        <v>5</v>
      </c>
      <c r="M62">
        <v>12</v>
      </c>
      <c r="N62">
        <v>1</v>
      </c>
      <c r="O62">
        <v>0</v>
      </c>
      <c r="P62">
        <v>3</v>
      </c>
      <c r="Q62">
        <v>0</v>
      </c>
      <c r="R62">
        <v>6</v>
      </c>
      <c r="S62">
        <v>3</v>
      </c>
      <c r="T62">
        <v>3</v>
      </c>
      <c r="U62">
        <v>3</v>
      </c>
      <c r="V62">
        <v>1</v>
      </c>
      <c r="W62">
        <v>0</v>
      </c>
      <c r="X62">
        <v>2</v>
      </c>
      <c r="Y62">
        <v>0</v>
      </c>
      <c r="Z62">
        <v>3</v>
      </c>
      <c r="AA62">
        <v>7</v>
      </c>
      <c r="AB62">
        <v>4</v>
      </c>
      <c r="AC62">
        <v>5</v>
      </c>
      <c r="AD62">
        <v>2</v>
      </c>
      <c r="AE62">
        <v>2</v>
      </c>
      <c r="AF62">
        <v>20</v>
      </c>
      <c r="AG62">
        <v>1</v>
      </c>
      <c r="AH62">
        <v>6</v>
      </c>
    </row>
    <row r="63" spans="1:34" x14ac:dyDescent="0.25">
      <c r="A63" t="s">
        <v>201</v>
      </c>
      <c r="B63">
        <v>44163.51</v>
      </c>
      <c r="C63">
        <v>14886.78</v>
      </c>
      <c r="D63">
        <v>18194.97</v>
      </c>
      <c r="E63">
        <v>69650.969999999987</v>
      </c>
      <c r="F63">
        <v>281655.11</v>
      </c>
      <c r="G63">
        <v>16483.23</v>
      </c>
      <c r="H63">
        <v>7719.08</v>
      </c>
      <c r="I63">
        <v>33081.75</v>
      </c>
      <c r="J63">
        <v>9924.5399999999991</v>
      </c>
      <c r="K63">
        <v>37777.770000000004</v>
      </c>
      <c r="L63">
        <v>3153.04</v>
      </c>
      <c r="M63">
        <v>153288.24</v>
      </c>
      <c r="N63">
        <v>2756.81</v>
      </c>
      <c r="O63">
        <v>0</v>
      </c>
      <c r="P63">
        <v>23157.239999999998</v>
      </c>
      <c r="Q63">
        <v>0</v>
      </c>
      <c r="R63">
        <v>28000</v>
      </c>
      <c r="S63">
        <v>23157.239999999998</v>
      </c>
      <c r="T63">
        <v>23157.239999999998</v>
      </c>
      <c r="U63">
        <v>13059.75</v>
      </c>
      <c r="V63">
        <v>3252.62</v>
      </c>
      <c r="W63">
        <v>0</v>
      </c>
      <c r="X63">
        <v>50725.36</v>
      </c>
      <c r="Y63">
        <v>0</v>
      </c>
      <c r="Z63">
        <v>26465.399999999998</v>
      </c>
      <c r="AA63">
        <v>56238.990000000005</v>
      </c>
      <c r="AB63">
        <v>39478</v>
      </c>
      <c r="AC63">
        <v>132327.04000000001</v>
      </c>
      <c r="AD63">
        <v>15989.52</v>
      </c>
      <c r="AE63">
        <v>27568.14</v>
      </c>
      <c r="AF63">
        <v>88218</v>
      </c>
      <c r="AG63">
        <v>22330.19</v>
      </c>
      <c r="AH63">
        <v>28946.550000000003</v>
      </c>
    </row>
    <row r="65" spans="1:34" x14ac:dyDescent="0.25">
      <c r="A65" t="s">
        <v>188</v>
      </c>
      <c r="B65" t="s">
        <v>77</v>
      </c>
      <c r="C65" t="s">
        <v>172</v>
      </c>
      <c r="D65" t="s">
        <v>74</v>
      </c>
      <c r="E65" t="s">
        <v>153</v>
      </c>
      <c r="F65" t="s">
        <v>72</v>
      </c>
      <c r="G65" t="s">
        <v>141</v>
      </c>
      <c r="H65" t="s">
        <v>104</v>
      </c>
      <c r="I65" t="s">
        <v>91</v>
      </c>
      <c r="J65" t="s">
        <v>83</v>
      </c>
      <c r="K65" t="s">
        <v>133</v>
      </c>
      <c r="L65" t="s">
        <v>127</v>
      </c>
      <c r="M65" t="s">
        <v>120</v>
      </c>
      <c r="N65" t="s">
        <v>168</v>
      </c>
      <c r="O65" t="s">
        <v>161</v>
      </c>
      <c r="P65" t="s">
        <v>98</v>
      </c>
      <c r="Q65" t="s">
        <v>85</v>
      </c>
      <c r="R65" t="s">
        <v>79</v>
      </c>
      <c r="S65" t="s">
        <v>109</v>
      </c>
      <c r="T65" t="s">
        <v>87</v>
      </c>
      <c r="U65" t="s">
        <v>138</v>
      </c>
      <c r="V65" t="s">
        <v>125</v>
      </c>
      <c r="W65" t="s">
        <v>170</v>
      </c>
      <c r="X65" t="s">
        <v>59</v>
      </c>
      <c r="Y65" t="s">
        <v>70</v>
      </c>
      <c r="Z65" t="s">
        <v>96</v>
      </c>
      <c r="AA65" t="s">
        <v>93</v>
      </c>
      <c r="AB65" t="s">
        <v>179</v>
      </c>
      <c r="AC65" t="s">
        <v>101</v>
      </c>
      <c r="AD65" t="s">
        <v>114</v>
      </c>
      <c r="AE65" t="s">
        <v>117</v>
      </c>
      <c r="AF65" t="s">
        <v>63</v>
      </c>
      <c r="AG65" t="s">
        <v>111</v>
      </c>
      <c r="AH65" t="s">
        <v>66</v>
      </c>
    </row>
    <row r="66" spans="1:34" x14ac:dyDescent="0.25">
      <c r="A66" t="s">
        <v>202</v>
      </c>
      <c r="B66">
        <v>3</v>
      </c>
      <c r="C66">
        <v>3</v>
      </c>
      <c r="D66">
        <v>3</v>
      </c>
      <c r="E66">
        <v>18</v>
      </c>
      <c r="F66">
        <v>10</v>
      </c>
      <c r="G66">
        <v>3</v>
      </c>
      <c r="H66">
        <v>1</v>
      </c>
      <c r="I66">
        <v>3</v>
      </c>
      <c r="J66">
        <v>5</v>
      </c>
      <c r="K66">
        <v>4</v>
      </c>
      <c r="L66">
        <v>5</v>
      </c>
      <c r="M66">
        <v>10</v>
      </c>
      <c r="N66">
        <v>11</v>
      </c>
      <c r="O66">
        <v>0</v>
      </c>
      <c r="P66">
        <v>3</v>
      </c>
      <c r="Q66">
        <v>0</v>
      </c>
      <c r="R66">
        <v>8</v>
      </c>
      <c r="S66">
        <v>3</v>
      </c>
      <c r="T66">
        <v>3</v>
      </c>
      <c r="U66">
        <v>1</v>
      </c>
      <c r="V66">
        <v>1</v>
      </c>
      <c r="W66">
        <v>0</v>
      </c>
      <c r="X66">
        <v>2</v>
      </c>
      <c r="Y66">
        <v>0</v>
      </c>
      <c r="Z66">
        <v>3</v>
      </c>
      <c r="AA66">
        <v>7</v>
      </c>
      <c r="AB66">
        <v>4</v>
      </c>
      <c r="AC66">
        <v>5</v>
      </c>
      <c r="AD66">
        <v>2</v>
      </c>
      <c r="AE66">
        <v>2</v>
      </c>
      <c r="AF66">
        <v>10</v>
      </c>
      <c r="AG66">
        <v>1</v>
      </c>
      <c r="AH66">
        <v>6</v>
      </c>
    </row>
    <row r="67" spans="1:34" x14ac:dyDescent="0.25">
      <c r="A67" t="s">
        <v>203</v>
      </c>
      <c r="B67">
        <v>44163.51</v>
      </c>
      <c r="C67">
        <v>14886.78</v>
      </c>
      <c r="D67">
        <v>18194.97</v>
      </c>
      <c r="E67">
        <v>69650.969999999987</v>
      </c>
      <c r="F67">
        <v>195985.3</v>
      </c>
      <c r="G67">
        <v>16483.23</v>
      </c>
      <c r="H67">
        <v>7719.08</v>
      </c>
      <c r="I67">
        <v>33081.75</v>
      </c>
      <c r="J67">
        <v>16540.899999999998</v>
      </c>
      <c r="K67">
        <v>10872.11</v>
      </c>
      <c r="L67">
        <v>3153.04</v>
      </c>
      <c r="M67">
        <v>118307.12000000001</v>
      </c>
      <c r="N67">
        <v>28768.300000000003</v>
      </c>
      <c r="O67">
        <v>0</v>
      </c>
      <c r="P67">
        <v>23157.239999999998</v>
      </c>
      <c r="Q67">
        <v>0</v>
      </c>
      <c r="R67">
        <v>32410.899999999998</v>
      </c>
      <c r="S67">
        <v>23157.239999999998</v>
      </c>
      <c r="T67">
        <v>23157.239999999998</v>
      </c>
      <c r="U67">
        <v>4353.25</v>
      </c>
      <c r="V67">
        <v>3252.62</v>
      </c>
      <c r="W67">
        <v>0</v>
      </c>
      <c r="X67">
        <v>50725.36</v>
      </c>
      <c r="Y67">
        <v>0</v>
      </c>
      <c r="Z67">
        <v>26465.399999999998</v>
      </c>
      <c r="AA67">
        <v>56238.990000000005</v>
      </c>
      <c r="AB67">
        <v>39478</v>
      </c>
      <c r="AC67">
        <v>132327.04000000001</v>
      </c>
      <c r="AD67">
        <v>15989.52</v>
      </c>
      <c r="AE67">
        <v>27568.14</v>
      </c>
      <c r="AF67">
        <v>44109</v>
      </c>
      <c r="AG67">
        <v>22330.19</v>
      </c>
      <c r="AH67">
        <v>28946.550000000003</v>
      </c>
    </row>
    <row r="69" spans="1:34" x14ac:dyDescent="0.25">
      <c r="A69" t="s">
        <v>188</v>
      </c>
      <c r="B69" t="s">
        <v>77</v>
      </c>
      <c r="C69" t="s">
        <v>172</v>
      </c>
      <c r="D69" t="s">
        <v>74</v>
      </c>
      <c r="E69" t="s">
        <v>153</v>
      </c>
      <c r="F69" t="s">
        <v>72</v>
      </c>
      <c r="G69" t="s">
        <v>141</v>
      </c>
      <c r="H69" t="s">
        <v>104</v>
      </c>
      <c r="I69" t="s">
        <v>91</v>
      </c>
      <c r="J69" t="s">
        <v>83</v>
      </c>
      <c r="K69" t="s">
        <v>133</v>
      </c>
      <c r="L69" t="s">
        <v>127</v>
      </c>
      <c r="M69" t="s">
        <v>120</v>
      </c>
      <c r="N69" t="s">
        <v>168</v>
      </c>
      <c r="O69" t="s">
        <v>161</v>
      </c>
      <c r="P69" t="s">
        <v>98</v>
      </c>
      <c r="Q69" t="s">
        <v>85</v>
      </c>
      <c r="R69" t="s">
        <v>79</v>
      </c>
      <c r="S69" t="s">
        <v>109</v>
      </c>
      <c r="T69" t="s">
        <v>87</v>
      </c>
      <c r="U69" t="s">
        <v>138</v>
      </c>
      <c r="V69" t="s">
        <v>125</v>
      </c>
      <c r="W69" t="s">
        <v>170</v>
      </c>
      <c r="X69" t="s">
        <v>59</v>
      </c>
      <c r="Y69" t="s">
        <v>70</v>
      </c>
      <c r="Z69" t="s">
        <v>96</v>
      </c>
      <c r="AA69" t="s">
        <v>93</v>
      </c>
      <c r="AB69" t="s">
        <v>179</v>
      </c>
      <c r="AC69" t="s">
        <v>101</v>
      </c>
      <c r="AD69" t="s">
        <v>114</v>
      </c>
      <c r="AE69" t="s">
        <v>117</v>
      </c>
      <c r="AF69" t="s">
        <v>63</v>
      </c>
      <c r="AG69" t="s">
        <v>111</v>
      </c>
      <c r="AH69" t="s">
        <v>66</v>
      </c>
    </row>
    <row r="70" spans="1:34" x14ac:dyDescent="0.25">
      <c r="A70" t="s">
        <v>204</v>
      </c>
      <c r="B70">
        <v>3</v>
      </c>
      <c r="C70">
        <v>3</v>
      </c>
      <c r="D70">
        <v>3</v>
      </c>
      <c r="E70">
        <v>18</v>
      </c>
      <c r="F70">
        <v>11</v>
      </c>
      <c r="G70">
        <v>5</v>
      </c>
      <c r="H70">
        <v>1</v>
      </c>
      <c r="I70">
        <v>11</v>
      </c>
      <c r="J70">
        <v>3</v>
      </c>
      <c r="K70">
        <v>6</v>
      </c>
      <c r="L70">
        <v>5</v>
      </c>
      <c r="M70">
        <v>13</v>
      </c>
      <c r="N70">
        <v>4</v>
      </c>
      <c r="O70">
        <v>0</v>
      </c>
      <c r="P70">
        <v>3</v>
      </c>
      <c r="Q70">
        <v>0</v>
      </c>
      <c r="R70">
        <v>6</v>
      </c>
      <c r="S70">
        <v>3</v>
      </c>
      <c r="T70">
        <v>3</v>
      </c>
      <c r="U70">
        <v>2</v>
      </c>
      <c r="V70">
        <v>1</v>
      </c>
      <c r="W70">
        <v>0</v>
      </c>
      <c r="X70">
        <v>2</v>
      </c>
      <c r="Y70">
        <v>0</v>
      </c>
      <c r="Z70">
        <v>3</v>
      </c>
      <c r="AA70">
        <v>7</v>
      </c>
      <c r="AB70">
        <v>4</v>
      </c>
      <c r="AC70">
        <v>5</v>
      </c>
      <c r="AD70">
        <v>2</v>
      </c>
      <c r="AE70">
        <v>2</v>
      </c>
      <c r="AF70">
        <v>10</v>
      </c>
      <c r="AG70">
        <v>1</v>
      </c>
      <c r="AH70">
        <v>6</v>
      </c>
    </row>
    <row r="71" spans="1:34" x14ac:dyDescent="0.25">
      <c r="A71" t="s">
        <v>205</v>
      </c>
      <c r="B71">
        <v>44163.51</v>
      </c>
      <c r="C71">
        <v>14886.78</v>
      </c>
      <c r="D71">
        <v>18194.97</v>
      </c>
      <c r="E71">
        <v>69650.969999999987</v>
      </c>
      <c r="F71">
        <v>281655.11</v>
      </c>
      <c r="G71">
        <v>38537.729999999996</v>
      </c>
      <c r="H71">
        <v>7719.08</v>
      </c>
      <c r="I71">
        <v>55136.229999999996</v>
      </c>
      <c r="J71">
        <v>9924.5399999999991</v>
      </c>
      <c r="K71">
        <v>16293.490000000002</v>
      </c>
      <c r="L71">
        <v>3153.04</v>
      </c>
      <c r="M71">
        <v>173363.72</v>
      </c>
      <c r="N71">
        <v>10461.200000000001</v>
      </c>
      <c r="O71">
        <v>0</v>
      </c>
      <c r="P71">
        <v>23157.239999999998</v>
      </c>
      <c r="Q71">
        <v>0</v>
      </c>
      <c r="R71">
        <v>28000</v>
      </c>
      <c r="S71">
        <v>23157.239999999998</v>
      </c>
      <c r="T71">
        <v>23157.239999999998</v>
      </c>
      <c r="U71">
        <v>8706.5</v>
      </c>
      <c r="V71">
        <v>3252.62</v>
      </c>
      <c r="W71">
        <v>0</v>
      </c>
      <c r="X71">
        <v>50725.36</v>
      </c>
      <c r="Y71">
        <v>0</v>
      </c>
      <c r="Z71">
        <v>26465.399999999998</v>
      </c>
      <c r="AA71">
        <v>56238.990000000005</v>
      </c>
      <c r="AB71">
        <v>39478</v>
      </c>
      <c r="AC71">
        <v>132327.04000000001</v>
      </c>
      <c r="AD71">
        <v>15989.52</v>
      </c>
      <c r="AE71">
        <v>27568.14</v>
      </c>
      <c r="AF71">
        <v>44109</v>
      </c>
      <c r="AG71">
        <v>22330.19</v>
      </c>
      <c r="AH71">
        <v>28946.550000000003</v>
      </c>
    </row>
    <row r="73" spans="1:34" x14ac:dyDescent="0.25">
      <c r="A73" t="s">
        <v>188</v>
      </c>
      <c r="B73" t="s">
        <v>77</v>
      </c>
      <c r="C73" t="s">
        <v>172</v>
      </c>
      <c r="D73" t="s">
        <v>74</v>
      </c>
      <c r="E73" t="s">
        <v>153</v>
      </c>
      <c r="F73" t="s">
        <v>72</v>
      </c>
      <c r="G73" t="s">
        <v>141</v>
      </c>
      <c r="H73" t="s">
        <v>104</v>
      </c>
      <c r="I73" t="s">
        <v>91</v>
      </c>
      <c r="J73" t="s">
        <v>83</v>
      </c>
      <c r="K73" t="s">
        <v>133</v>
      </c>
      <c r="L73" t="s">
        <v>127</v>
      </c>
      <c r="M73" t="s">
        <v>120</v>
      </c>
      <c r="N73" t="s">
        <v>168</v>
      </c>
      <c r="O73" t="s">
        <v>161</v>
      </c>
      <c r="P73" t="s">
        <v>98</v>
      </c>
      <c r="Q73" t="s">
        <v>85</v>
      </c>
      <c r="R73" t="s">
        <v>79</v>
      </c>
      <c r="S73" t="s">
        <v>109</v>
      </c>
      <c r="T73" t="s">
        <v>87</v>
      </c>
      <c r="U73" t="s">
        <v>138</v>
      </c>
      <c r="V73" t="s">
        <v>125</v>
      </c>
      <c r="W73" t="s">
        <v>170</v>
      </c>
      <c r="X73" t="s">
        <v>59</v>
      </c>
      <c r="Y73" t="s">
        <v>70</v>
      </c>
      <c r="Z73" t="s">
        <v>96</v>
      </c>
      <c r="AA73" t="s">
        <v>93</v>
      </c>
      <c r="AB73" t="s">
        <v>179</v>
      </c>
      <c r="AC73" t="s">
        <v>101</v>
      </c>
      <c r="AD73" t="s">
        <v>114</v>
      </c>
      <c r="AE73" t="s">
        <v>117</v>
      </c>
      <c r="AF73" t="s">
        <v>63</v>
      </c>
      <c r="AG73" t="s">
        <v>111</v>
      </c>
      <c r="AH73" t="s">
        <v>66</v>
      </c>
    </row>
    <row r="74" spans="1:34" x14ac:dyDescent="0.25">
      <c r="A74" t="s">
        <v>206</v>
      </c>
      <c r="B74">
        <v>3</v>
      </c>
      <c r="C74">
        <v>3</v>
      </c>
      <c r="D74">
        <v>3</v>
      </c>
      <c r="E74">
        <v>18</v>
      </c>
      <c r="F74">
        <v>10</v>
      </c>
      <c r="G74">
        <v>5</v>
      </c>
      <c r="H74">
        <v>1</v>
      </c>
      <c r="I74">
        <v>3</v>
      </c>
      <c r="J74">
        <v>3</v>
      </c>
      <c r="K74">
        <v>14</v>
      </c>
      <c r="L74">
        <v>5</v>
      </c>
      <c r="M74">
        <v>11</v>
      </c>
      <c r="N74">
        <v>2</v>
      </c>
      <c r="O74">
        <v>0</v>
      </c>
      <c r="P74">
        <v>3</v>
      </c>
      <c r="Q74">
        <v>0</v>
      </c>
      <c r="R74">
        <v>6</v>
      </c>
      <c r="S74">
        <v>3</v>
      </c>
      <c r="T74">
        <v>3</v>
      </c>
      <c r="U74">
        <v>2</v>
      </c>
      <c r="V74">
        <v>1</v>
      </c>
      <c r="W74">
        <v>0</v>
      </c>
      <c r="X74">
        <v>2</v>
      </c>
      <c r="Y74">
        <v>0</v>
      </c>
      <c r="Z74">
        <v>3</v>
      </c>
      <c r="AA74">
        <v>7</v>
      </c>
      <c r="AB74">
        <v>4</v>
      </c>
      <c r="AC74">
        <v>5</v>
      </c>
      <c r="AD74">
        <v>2</v>
      </c>
      <c r="AE74">
        <v>2</v>
      </c>
      <c r="AF74">
        <v>10</v>
      </c>
      <c r="AG74">
        <v>1</v>
      </c>
      <c r="AH74">
        <v>6</v>
      </c>
    </row>
    <row r="75" spans="1:34" x14ac:dyDescent="0.25">
      <c r="A75" t="s">
        <v>207</v>
      </c>
      <c r="B75">
        <v>44163.51</v>
      </c>
      <c r="C75">
        <v>14886.78</v>
      </c>
      <c r="D75">
        <v>18194.97</v>
      </c>
      <c r="E75">
        <v>69650.969999999987</v>
      </c>
      <c r="F75">
        <v>195985.3</v>
      </c>
      <c r="G75">
        <v>15380.519999999999</v>
      </c>
      <c r="H75">
        <v>7719.08</v>
      </c>
      <c r="I75">
        <v>33081.75</v>
      </c>
      <c r="J75">
        <v>9924.5399999999991</v>
      </c>
      <c r="K75">
        <v>37509.449999999997</v>
      </c>
      <c r="L75">
        <v>3153.04</v>
      </c>
      <c r="M75">
        <v>147313.41</v>
      </c>
      <c r="N75">
        <v>5372.1100000000006</v>
      </c>
      <c r="O75">
        <v>0</v>
      </c>
      <c r="P75">
        <v>23157.239999999998</v>
      </c>
      <c r="Q75">
        <v>0</v>
      </c>
      <c r="R75">
        <v>28000</v>
      </c>
      <c r="S75">
        <v>23157.239999999998</v>
      </c>
      <c r="T75">
        <v>23157.239999999998</v>
      </c>
      <c r="U75">
        <v>8706.5</v>
      </c>
      <c r="V75">
        <v>3252.62</v>
      </c>
      <c r="W75">
        <v>0</v>
      </c>
      <c r="X75">
        <v>50725.36</v>
      </c>
      <c r="Y75">
        <v>0</v>
      </c>
      <c r="Z75">
        <v>26465.399999999998</v>
      </c>
      <c r="AA75">
        <v>56238.990000000005</v>
      </c>
      <c r="AB75">
        <v>39478</v>
      </c>
      <c r="AC75">
        <v>132327.04000000001</v>
      </c>
      <c r="AD75">
        <v>15989.52</v>
      </c>
      <c r="AE75">
        <v>27568.14</v>
      </c>
      <c r="AF75">
        <v>44109</v>
      </c>
      <c r="AG75">
        <v>22330.19</v>
      </c>
      <c r="AH75">
        <v>28946.550000000003</v>
      </c>
    </row>
    <row r="77" spans="1:34" x14ac:dyDescent="0.25">
      <c r="A77" t="s">
        <v>188</v>
      </c>
      <c r="B77" t="s">
        <v>77</v>
      </c>
      <c r="C77" t="s">
        <v>172</v>
      </c>
      <c r="D77" t="s">
        <v>74</v>
      </c>
      <c r="E77" t="s">
        <v>153</v>
      </c>
      <c r="F77" t="s">
        <v>72</v>
      </c>
      <c r="G77" t="s">
        <v>141</v>
      </c>
      <c r="H77" t="s">
        <v>104</v>
      </c>
      <c r="I77" t="s">
        <v>91</v>
      </c>
      <c r="J77" t="s">
        <v>83</v>
      </c>
      <c r="K77" t="s">
        <v>133</v>
      </c>
      <c r="L77" t="s">
        <v>127</v>
      </c>
      <c r="M77" t="s">
        <v>120</v>
      </c>
      <c r="N77" t="s">
        <v>168</v>
      </c>
      <c r="O77" t="s">
        <v>161</v>
      </c>
      <c r="P77" t="s">
        <v>98</v>
      </c>
      <c r="Q77" t="s">
        <v>85</v>
      </c>
      <c r="R77" t="s">
        <v>79</v>
      </c>
      <c r="S77" t="s">
        <v>109</v>
      </c>
      <c r="T77" t="s">
        <v>87</v>
      </c>
      <c r="U77" t="s">
        <v>138</v>
      </c>
      <c r="V77" t="s">
        <v>125</v>
      </c>
      <c r="W77" t="s">
        <v>170</v>
      </c>
      <c r="X77" t="s">
        <v>59</v>
      </c>
      <c r="Y77" t="s">
        <v>70</v>
      </c>
      <c r="Z77" t="s">
        <v>96</v>
      </c>
      <c r="AA77" t="s">
        <v>93</v>
      </c>
      <c r="AB77" t="s">
        <v>179</v>
      </c>
      <c r="AC77" t="s">
        <v>101</v>
      </c>
      <c r="AD77" t="s">
        <v>114</v>
      </c>
      <c r="AE77" t="s">
        <v>117</v>
      </c>
      <c r="AF77" t="s">
        <v>63</v>
      </c>
      <c r="AG77" t="s">
        <v>111</v>
      </c>
      <c r="AH77" t="s">
        <v>66</v>
      </c>
    </row>
    <row r="78" spans="1:34" x14ac:dyDescent="0.25">
      <c r="A78" t="s">
        <v>208</v>
      </c>
      <c r="B78">
        <v>3</v>
      </c>
      <c r="C78">
        <v>3</v>
      </c>
      <c r="D78">
        <v>3</v>
      </c>
      <c r="E78">
        <v>18</v>
      </c>
      <c r="F78">
        <v>11</v>
      </c>
      <c r="G78">
        <v>2</v>
      </c>
      <c r="H78">
        <v>1</v>
      </c>
      <c r="I78">
        <v>7</v>
      </c>
      <c r="J78">
        <v>3</v>
      </c>
      <c r="K78">
        <v>6</v>
      </c>
      <c r="L78">
        <v>5</v>
      </c>
      <c r="M78">
        <v>15</v>
      </c>
      <c r="N78">
        <v>1</v>
      </c>
      <c r="O78">
        <v>0</v>
      </c>
      <c r="P78">
        <v>3</v>
      </c>
      <c r="Q78">
        <v>0</v>
      </c>
      <c r="R78">
        <v>6</v>
      </c>
      <c r="S78">
        <v>3</v>
      </c>
      <c r="T78">
        <v>3</v>
      </c>
      <c r="U78">
        <v>3</v>
      </c>
      <c r="V78">
        <v>1</v>
      </c>
      <c r="W78">
        <v>0</v>
      </c>
      <c r="X78">
        <v>2</v>
      </c>
      <c r="Y78">
        <v>0</v>
      </c>
      <c r="Z78">
        <v>3</v>
      </c>
      <c r="AA78">
        <v>7</v>
      </c>
      <c r="AB78">
        <v>4</v>
      </c>
      <c r="AC78">
        <v>5</v>
      </c>
      <c r="AD78">
        <v>2</v>
      </c>
      <c r="AE78">
        <v>2</v>
      </c>
      <c r="AF78">
        <v>10</v>
      </c>
      <c r="AG78">
        <v>1</v>
      </c>
      <c r="AH78">
        <v>6</v>
      </c>
    </row>
    <row r="79" spans="1:34" x14ac:dyDescent="0.25">
      <c r="A79" t="s">
        <v>209</v>
      </c>
      <c r="B79">
        <v>44163.51</v>
      </c>
      <c r="C79">
        <v>14886.78</v>
      </c>
      <c r="D79">
        <v>18194.97</v>
      </c>
      <c r="E79">
        <v>69650.969999999987</v>
      </c>
      <c r="F79">
        <v>281655.11</v>
      </c>
      <c r="G79">
        <v>5455.98</v>
      </c>
      <c r="H79">
        <v>7719.08</v>
      </c>
      <c r="I79">
        <v>44108.99</v>
      </c>
      <c r="J79">
        <v>9924.5399999999991</v>
      </c>
      <c r="K79">
        <v>16293.490000000002</v>
      </c>
      <c r="L79">
        <v>3153.04</v>
      </c>
      <c r="M79">
        <v>212470.63</v>
      </c>
      <c r="N79">
        <v>2756.81</v>
      </c>
      <c r="O79">
        <v>0</v>
      </c>
      <c r="P79">
        <v>23157.239999999998</v>
      </c>
      <c r="Q79">
        <v>0</v>
      </c>
      <c r="R79">
        <v>28000</v>
      </c>
      <c r="S79">
        <v>23157.239999999998</v>
      </c>
      <c r="T79">
        <v>23157.239999999998</v>
      </c>
      <c r="U79">
        <v>13059.75</v>
      </c>
      <c r="V79">
        <v>3252.62</v>
      </c>
      <c r="W79">
        <v>0</v>
      </c>
      <c r="X79">
        <v>50725.36</v>
      </c>
      <c r="Y79">
        <v>0</v>
      </c>
      <c r="Z79">
        <v>26465.399999999998</v>
      </c>
      <c r="AA79">
        <v>56238.990000000005</v>
      </c>
      <c r="AB79">
        <v>39478</v>
      </c>
      <c r="AC79">
        <v>132327.04000000001</v>
      </c>
      <c r="AD79">
        <v>15989.52</v>
      </c>
      <c r="AE79">
        <v>27568.14</v>
      </c>
      <c r="AF79">
        <v>44109</v>
      </c>
      <c r="AG79">
        <v>22330.19</v>
      </c>
      <c r="AH79">
        <v>28946.550000000003</v>
      </c>
    </row>
    <row r="81" spans="1:34" x14ac:dyDescent="0.25">
      <c r="A81" t="s">
        <v>188</v>
      </c>
      <c r="B81" t="s">
        <v>77</v>
      </c>
      <c r="C81" t="s">
        <v>172</v>
      </c>
      <c r="D81" t="s">
        <v>74</v>
      </c>
      <c r="E81" t="s">
        <v>153</v>
      </c>
      <c r="F81" t="s">
        <v>72</v>
      </c>
      <c r="G81" t="s">
        <v>141</v>
      </c>
      <c r="H81" t="s">
        <v>104</v>
      </c>
      <c r="I81" t="s">
        <v>91</v>
      </c>
      <c r="J81" t="s">
        <v>83</v>
      </c>
      <c r="K81" t="s">
        <v>133</v>
      </c>
      <c r="L81" t="s">
        <v>127</v>
      </c>
      <c r="M81" t="s">
        <v>120</v>
      </c>
      <c r="N81" t="s">
        <v>168</v>
      </c>
      <c r="O81" t="s">
        <v>161</v>
      </c>
      <c r="P81" t="s">
        <v>98</v>
      </c>
      <c r="Q81" t="s">
        <v>85</v>
      </c>
      <c r="R81" t="s">
        <v>79</v>
      </c>
      <c r="S81" t="s">
        <v>109</v>
      </c>
      <c r="T81" t="s">
        <v>87</v>
      </c>
      <c r="U81" t="s">
        <v>138</v>
      </c>
      <c r="V81" t="s">
        <v>125</v>
      </c>
      <c r="W81" t="s">
        <v>170</v>
      </c>
      <c r="X81" t="s">
        <v>59</v>
      </c>
      <c r="Y81" t="s">
        <v>70</v>
      </c>
      <c r="Z81" t="s">
        <v>96</v>
      </c>
      <c r="AA81" t="s">
        <v>93</v>
      </c>
      <c r="AB81" t="s">
        <v>179</v>
      </c>
      <c r="AC81" t="s">
        <v>101</v>
      </c>
      <c r="AD81" t="s">
        <v>114</v>
      </c>
      <c r="AE81" t="s">
        <v>117</v>
      </c>
      <c r="AF81" t="s">
        <v>63</v>
      </c>
      <c r="AG81" t="s">
        <v>111</v>
      </c>
      <c r="AH81" t="s">
        <v>66</v>
      </c>
    </row>
    <row r="82" spans="1:34" x14ac:dyDescent="0.25">
      <c r="A82" t="s">
        <v>210</v>
      </c>
      <c r="B82">
        <v>3</v>
      </c>
      <c r="C82">
        <v>3</v>
      </c>
      <c r="D82">
        <v>3</v>
      </c>
      <c r="E82">
        <v>18</v>
      </c>
      <c r="F82">
        <v>10</v>
      </c>
      <c r="G82">
        <v>5</v>
      </c>
      <c r="H82">
        <v>1</v>
      </c>
      <c r="I82">
        <v>3</v>
      </c>
      <c r="J82">
        <v>3</v>
      </c>
      <c r="K82">
        <v>1</v>
      </c>
      <c r="L82">
        <v>5</v>
      </c>
      <c r="M82">
        <v>16</v>
      </c>
      <c r="N82">
        <v>1</v>
      </c>
      <c r="O82">
        <v>0</v>
      </c>
      <c r="P82">
        <v>3</v>
      </c>
      <c r="Q82">
        <v>0</v>
      </c>
      <c r="R82">
        <v>6</v>
      </c>
      <c r="S82">
        <v>3</v>
      </c>
      <c r="T82">
        <v>3</v>
      </c>
      <c r="U82">
        <v>8</v>
      </c>
      <c r="V82">
        <v>1</v>
      </c>
      <c r="W82">
        <v>0</v>
      </c>
      <c r="X82">
        <v>2</v>
      </c>
      <c r="Y82">
        <v>0</v>
      </c>
      <c r="Z82">
        <v>3</v>
      </c>
      <c r="AA82">
        <v>7</v>
      </c>
      <c r="AB82">
        <v>4</v>
      </c>
      <c r="AC82">
        <v>5</v>
      </c>
      <c r="AD82">
        <v>2</v>
      </c>
      <c r="AE82">
        <v>2</v>
      </c>
      <c r="AF82">
        <v>10</v>
      </c>
      <c r="AG82">
        <v>1</v>
      </c>
      <c r="AH82">
        <v>6</v>
      </c>
    </row>
    <row r="83" spans="1:34" x14ac:dyDescent="0.25">
      <c r="A83" t="s">
        <v>211</v>
      </c>
      <c r="B83">
        <v>44163.51</v>
      </c>
      <c r="C83">
        <v>14886.78</v>
      </c>
      <c r="D83">
        <v>18194.97</v>
      </c>
      <c r="E83">
        <v>69650.969999999987</v>
      </c>
      <c r="F83">
        <v>195985.3</v>
      </c>
      <c r="G83">
        <v>15380.519999999999</v>
      </c>
      <c r="H83">
        <v>7719.08</v>
      </c>
      <c r="I83">
        <v>33081.75</v>
      </c>
      <c r="J83">
        <v>9924.5399999999991</v>
      </c>
      <c r="K83">
        <v>2740.04</v>
      </c>
      <c r="L83">
        <v>3153.04</v>
      </c>
      <c r="M83">
        <v>277896.2</v>
      </c>
      <c r="N83">
        <v>2756.81</v>
      </c>
      <c r="O83">
        <v>0</v>
      </c>
      <c r="P83">
        <v>23157.239999999998</v>
      </c>
      <c r="Q83">
        <v>0</v>
      </c>
      <c r="R83">
        <v>28000</v>
      </c>
      <c r="S83">
        <v>23157.239999999998</v>
      </c>
      <c r="T83">
        <v>23157.239999999998</v>
      </c>
      <c r="U83">
        <v>34826</v>
      </c>
      <c r="V83">
        <v>3252.62</v>
      </c>
      <c r="W83">
        <v>0</v>
      </c>
      <c r="X83">
        <v>50725.36</v>
      </c>
      <c r="Y83">
        <v>0</v>
      </c>
      <c r="Z83">
        <v>26465.399999999998</v>
      </c>
      <c r="AA83">
        <v>56238.990000000005</v>
      </c>
      <c r="AB83">
        <v>39478</v>
      </c>
      <c r="AC83">
        <v>132327.04000000001</v>
      </c>
      <c r="AD83">
        <v>15989.52</v>
      </c>
      <c r="AE83">
        <v>27568.14</v>
      </c>
      <c r="AF83">
        <v>44109</v>
      </c>
      <c r="AG83">
        <v>22330.19</v>
      </c>
      <c r="AH83">
        <v>28946.550000000003</v>
      </c>
    </row>
    <row r="85" spans="1:34" x14ac:dyDescent="0.25">
      <c r="A85" t="s">
        <v>188</v>
      </c>
      <c r="B85" t="s">
        <v>77</v>
      </c>
      <c r="C85" t="s">
        <v>172</v>
      </c>
      <c r="D85" t="s">
        <v>74</v>
      </c>
      <c r="E85" t="s">
        <v>153</v>
      </c>
      <c r="F85" t="s">
        <v>72</v>
      </c>
      <c r="G85" t="s">
        <v>141</v>
      </c>
      <c r="H85" t="s">
        <v>104</v>
      </c>
      <c r="I85" t="s">
        <v>91</v>
      </c>
      <c r="J85" t="s">
        <v>83</v>
      </c>
      <c r="K85" t="s">
        <v>133</v>
      </c>
      <c r="L85" t="s">
        <v>127</v>
      </c>
      <c r="M85" t="s">
        <v>120</v>
      </c>
      <c r="N85" t="s">
        <v>168</v>
      </c>
      <c r="O85" t="s">
        <v>161</v>
      </c>
      <c r="P85" t="s">
        <v>98</v>
      </c>
      <c r="Q85" t="s">
        <v>85</v>
      </c>
      <c r="R85" t="s">
        <v>79</v>
      </c>
      <c r="S85" t="s">
        <v>109</v>
      </c>
      <c r="T85" t="s">
        <v>87</v>
      </c>
      <c r="U85" t="s">
        <v>138</v>
      </c>
      <c r="V85" t="s">
        <v>125</v>
      </c>
      <c r="W85" t="s">
        <v>170</v>
      </c>
      <c r="X85" t="s">
        <v>59</v>
      </c>
      <c r="Y85" t="s">
        <v>70</v>
      </c>
      <c r="Z85" t="s">
        <v>96</v>
      </c>
      <c r="AA85" t="s">
        <v>93</v>
      </c>
      <c r="AB85" t="s">
        <v>179</v>
      </c>
      <c r="AC85" t="s">
        <v>101</v>
      </c>
      <c r="AD85" t="s">
        <v>114</v>
      </c>
      <c r="AE85" t="s">
        <v>117</v>
      </c>
      <c r="AF85" t="s">
        <v>63</v>
      </c>
      <c r="AG85" t="s">
        <v>111</v>
      </c>
      <c r="AH85" t="s">
        <v>66</v>
      </c>
    </row>
    <row r="86" spans="1:34" x14ac:dyDescent="0.25">
      <c r="A86" t="s">
        <v>212</v>
      </c>
      <c r="B86">
        <v>3</v>
      </c>
      <c r="C86">
        <v>3</v>
      </c>
      <c r="D86">
        <v>3</v>
      </c>
      <c r="E86">
        <v>18</v>
      </c>
      <c r="F86">
        <v>11</v>
      </c>
      <c r="G86">
        <v>2</v>
      </c>
      <c r="H86">
        <v>1</v>
      </c>
      <c r="I86">
        <v>7</v>
      </c>
      <c r="J86">
        <v>3</v>
      </c>
      <c r="K86">
        <v>2</v>
      </c>
      <c r="L86">
        <v>5</v>
      </c>
      <c r="M86">
        <v>12</v>
      </c>
      <c r="N86">
        <v>1</v>
      </c>
      <c r="O86">
        <v>0</v>
      </c>
      <c r="P86">
        <v>3</v>
      </c>
      <c r="Q86">
        <v>0</v>
      </c>
      <c r="R86">
        <v>6</v>
      </c>
      <c r="S86">
        <v>3</v>
      </c>
      <c r="T86">
        <v>3</v>
      </c>
      <c r="U86">
        <v>1</v>
      </c>
      <c r="V86">
        <v>1</v>
      </c>
      <c r="W86">
        <v>0</v>
      </c>
      <c r="X86">
        <v>2</v>
      </c>
      <c r="Y86">
        <v>0</v>
      </c>
      <c r="Z86">
        <v>3</v>
      </c>
      <c r="AA86">
        <v>7</v>
      </c>
      <c r="AB86">
        <v>4</v>
      </c>
      <c r="AC86">
        <v>5</v>
      </c>
      <c r="AD86">
        <v>2</v>
      </c>
      <c r="AE86">
        <v>2</v>
      </c>
      <c r="AF86">
        <v>10</v>
      </c>
      <c r="AG86">
        <v>1</v>
      </c>
      <c r="AH86">
        <v>6</v>
      </c>
    </row>
    <row r="87" spans="1:34" x14ac:dyDescent="0.25">
      <c r="A87" t="s">
        <v>213</v>
      </c>
      <c r="B87">
        <v>44163.51</v>
      </c>
      <c r="C87">
        <v>14886.78</v>
      </c>
      <c r="D87">
        <v>18194.97</v>
      </c>
      <c r="E87">
        <v>69650.969999999987</v>
      </c>
      <c r="F87">
        <v>281655.11</v>
      </c>
      <c r="G87">
        <v>5455.98</v>
      </c>
      <c r="H87">
        <v>7719.08</v>
      </c>
      <c r="I87">
        <v>44108.99</v>
      </c>
      <c r="J87">
        <v>9924.5399999999991</v>
      </c>
      <c r="K87">
        <v>5450.73</v>
      </c>
      <c r="L87">
        <v>3153.04</v>
      </c>
      <c r="M87">
        <v>157414.03</v>
      </c>
      <c r="N87">
        <v>2756.81</v>
      </c>
      <c r="O87">
        <v>0</v>
      </c>
      <c r="P87">
        <v>23157.239999999998</v>
      </c>
      <c r="Q87">
        <v>0</v>
      </c>
      <c r="R87">
        <v>28000</v>
      </c>
      <c r="S87">
        <v>23157.239999999998</v>
      </c>
      <c r="T87">
        <v>23157.239999999998</v>
      </c>
      <c r="U87">
        <v>4353.25</v>
      </c>
      <c r="V87">
        <v>3252.62</v>
      </c>
      <c r="W87">
        <v>0</v>
      </c>
      <c r="X87">
        <v>50725.36</v>
      </c>
      <c r="Y87">
        <v>0</v>
      </c>
      <c r="Z87">
        <v>26465.399999999998</v>
      </c>
      <c r="AA87">
        <v>56238.990000000005</v>
      </c>
      <c r="AB87">
        <v>39478</v>
      </c>
      <c r="AC87">
        <v>132327.04000000001</v>
      </c>
      <c r="AD87">
        <v>15989.52</v>
      </c>
      <c r="AE87">
        <v>27568.14</v>
      </c>
      <c r="AF87">
        <v>44109</v>
      </c>
      <c r="AG87">
        <v>22330.19</v>
      </c>
      <c r="AH87">
        <v>28946.550000000003</v>
      </c>
    </row>
    <row r="89" spans="1:34" x14ac:dyDescent="0.25">
      <c r="A89" t="s">
        <v>188</v>
      </c>
      <c r="B89" t="s">
        <v>77</v>
      </c>
      <c r="C89" t="s">
        <v>172</v>
      </c>
      <c r="D89" t="s">
        <v>74</v>
      </c>
      <c r="E89" t="s">
        <v>153</v>
      </c>
      <c r="F89" t="s">
        <v>72</v>
      </c>
      <c r="G89" t="s">
        <v>141</v>
      </c>
      <c r="H89" t="s">
        <v>104</v>
      </c>
      <c r="I89" t="s">
        <v>91</v>
      </c>
      <c r="J89" t="s">
        <v>83</v>
      </c>
      <c r="K89" t="s">
        <v>133</v>
      </c>
      <c r="L89" t="s">
        <v>127</v>
      </c>
      <c r="M89" t="s">
        <v>120</v>
      </c>
      <c r="N89" t="s">
        <v>168</v>
      </c>
      <c r="O89" t="s">
        <v>161</v>
      </c>
      <c r="P89" t="s">
        <v>98</v>
      </c>
      <c r="Q89" t="s">
        <v>85</v>
      </c>
      <c r="R89" t="s">
        <v>79</v>
      </c>
      <c r="S89" t="s">
        <v>109</v>
      </c>
      <c r="T89" t="s">
        <v>87</v>
      </c>
      <c r="U89" t="s">
        <v>138</v>
      </c>
      <c r="V89" t="s">
        <v>125</v>
      </c>
      <c r="W89" t="s">
        <v>170</v>
      </c>
      <c r="X89" t="s">
        <v>59</v>
      </c>
      <c r="Y89" t="s">
        <v>70</v>
      </c>
      <c r="Z89" t="s">
        <v>96</v>
      </c>
      <c r="AA89" t="s">
        <v>93</v>
      </c>
      <c r="AB89" t="s">
        <v>179</v>
      </c>
      <c r="AC89" t="s">
        <v>101</v>
      </c>
      <c r="AD89" t="s">
        <v>114</v>
      </c>
      <c r="AE89" t="s">
        <v>117</v>
      </c>
      <c r="AF89" t="s">
        <v>63</v>
      </c>
      <c r="AG89" t="s">
        <v>111</v>
      </c>
      <c r="AH89" t="s">
        <v>66</v>
      </c>
    </row>
    <row r="90" spans="1:34" x14ac:dyDescent="0.25">
      <c r="A90" t="s">
        <v>214</v>
      </c>
      <c r="B90">
        <v>3</v>
      </c>
      <c r="C90">
        <v>3</v>
      </c>
      <c r="D90">
        <v>3</v>
      </c>
      <c r="E90">
        <v>18</v>
      </c>
      <c r="F90">
        <v>10</v>
      </c>
      <c r="G90">
        <v>2</v>
      </c>
      <c r="H90">
        <v>1</v>
      </c>
      <c r="I90">
        <v>3</v>
      </c>
      <c r="J90">
        <v>5</v>
      </c>
      <c r="K90">
        <v>2</v>
      </c>
      <c r="L90">
        <v>5</v>
      </c>
      <c r="M90">
        <v>8</v>
      </c>
      <c r="N90">
        <v>1</v>
      </c>
      <c r="O90">
        <v>0</v>
      </c>
      <c r="P90">
        <v>3</v>
      </c>
      <c r="Q90">
        <v>0</v>
      </c>
      <c r="R90">
        <v>8</v>
      </c>
      <c r="S90">
        <v>3</v>
      </c>
      <c r="T90">
        <v>3</v>
      </c>
      <c r="U90">
        <v>2</v>
      </c>
      <c r="V90">
        <v>1</v>
      </c>
      <c r="W90">
        <v>0</v>
      </c>
      <c r="X90">
        <v>2</v>
      </c>
      <c r="Y90">
        <v>0</v>
      </c>
      <c r="Z90">
        <v>3</v>
      </c>
      <c r="AA90">
        <v>7</v>
      </c>
      <c r="AB90">
        <v>4</v>
      </c>
      <c r="AC90">
        <v>5</v>
      </c>
      <c r="AD90">
        <v>2</v>
      </c>
      <c r="AE90">
        <v>2</v>
      </c>
      <c r="AF90">
        <v>10</v>
      </c>
      <c r="AG90">
        <v>1</v>
      </c>
      <c r="AH90">
        <v>6</v>
      </c>
    </row>
    <row r="91" spans="1:34" x14ac:dyDescent="0.25">
      <c r="A91" t="s">
        <v>215</v>
      </c>
      <c r="B91">
        <v>44163.51</v>
      </c>
      <c r="C91">
        <v>14886.78</v>
      </c>
      <c r="D91">
        <v>18194.97</v>
      </c>
      <c r="E91">
        <v>69650.969999999987</v>
      </c>
      <c r="F91">
        <v>195985.3</v>
      </c>
      <c r="G91">
        <v>5455.98</v>
      </c>
      <c r="H91">
        <v>7719.08</v>
      </c>
      <c r="I91">
        <v>33081.75</v>
      </c>
      <c r="J91">
        <v>16540.899999999998</v>
      </c>
      <c r="K91">
        <v>5450.73</v>
      </c>
      <c r="L91">
        <v>3153.04</v>
      </c>
      <c r="M91">
        <v>77476.929999999993</v>
      </c>
      <c r="N91">
        <v>2756.81</v>
      </c>
      <c r="O91">
        <v>0</v>
      </c>
      <c r="P91">
        <v>23157.239999999998</v>
      </c>
      <c r="Q91">
        <v>0</v>
      </c>
      <c r="R91">
        <v>32410.899999999998</v>
      </c>
      <c r="S91">
        <v>23157.239999999998</v>
      </c>
      <c r="T91">
        <v>23157.239999999998</v>
      </c>
      <c r="U91">
        <v>8706.5</v>
      </c>
      <c r="V91">
        <v>3252.62</v>
      </c>
      <c r="W91">
        <v>0</v>
      </c>
      <c r="X91">
        <v>50725.36</v>
      </c>
      <c r="Y91">
        <v>0</v>
      </c>
      <c r="Z91">
        <v>26465.399999999998</v>
      </c>
      <c r="AA91">
        <v>56238.990000000005</v>
      </c>
      <c r="AB91">
        <v>39478</v>
      </c>
      <c r="AC91">
        <v>132327.04000000001</v>
      </c>
      <c r="AD91">
        <v>15989.52</v>
      </c>
      <c r="AE91">
        <v>27568.14</v>
      </c>
      <c r="AF91">
        <v>44109</v>
      </c>
      <c r="AG91">
        <v>22330.19</v>
      </c>
      <c r="AH91">
        <v>28946.550000000003</v>
      </c>
    </row>
    <row r="93" spans="1:34" x14ac:dyDescent="0.25">
      <c r="A93" t="s">
        <v>188</v>
      </c>
      <c r="B93" t="s">
        <v>77</v>
      </c>
      <c r="C93" t="s">
        <v>172</v>
      </c>
      <c r="D93" t="s">
        <v>74</v>
      </c>
      <c r="E93" t="s">
        <v>153</v>
      </c>
      <c r="F93" t="s">
        <v>72</v>
      </c>
      <c r="G93" t="s">
        <v>141</v>
      </c>
      <c r="H93" t="s">
        <v>104</v>
      </c>
      <c r="I93" t="s">
        <v>91</v>
      </c>
      <c r="J93" t="s">
        <v>83</v>
      </c>
      <c r="K93" t="s">
        <v>133</v>
      </c>
      <c r="L93" t="s">
        <v>127</v>
      </c>
      <c r="M93" t="s">
        <v>120</v>
      </c>
      <c r="N93" t="s">
        <v>168</v>
      </c>
      <c r="O93" t="s">
        <v>161</v>
      </c>
      <c r="P93" t="s">
        <v>98</v>
      </c>
      <c r="Q93" t="s">
        <v>85</v>
      </c>
      <c r="R93" t="s">
        <v>79</v>
      </c>
      <c r="S93" t="s">
        <v>109</v>
      </c>
      <c r="T93" t="s">
        <v>87</v>
      </c>
      <c r="U93" t="s">
        <v>138</v>
      </c>
      <c r="V93" t="s">
        <v>125</v>
      </c>
      <c r="W93" t="s">
        <v>170</v>
      </c>
      <c r="X93" t="s">
        <v>59</v>
      </c>
      <c r="Y93" t="s">
        <v>70</v>
      </c>
      <c r="Z93" t="s">
        <v>96</v>
      </c>
      <c r="AA93" t="s">
        <v>93</v>
      </c>
      <c r="AB93" t="s">
        <v>179</v>
      </c>
      <c r="AC93" t="s">
        <v>101</v>
      </c>
      <c r="AD93" t="s">
        <v>114</v>
      </c>
      <c r="AE93" t="s">
        <v>117</v>
      </c>
      <c r="AF93" t="s">
        <v>63</v>
      </c>
      <c r="AG93" t="s">
        <v>111</v>
      </c>
      <c r="AH93" t="s">
        <v>66</v>
      </c>
    </row>
    <row r="94" spans="1:34" x14ac:dyDescent="0.25">
      <c r="A94" t="s">
        <v>216</v>
      </c>
      <c r="B94">
        <v>3</v>
      </c>
      <c r="C94">
        <v>3</v>
      </c>
      <c r="D94">
        <v>3</v>
      </c>
      <c r="E94">
        <v>18</v>
      </c>
      <c r="F94">
        <v>11</v>
      </c>
      <c r="G94">
        <v>2</v>
      </c>
      <c r="H94">
        <v>1</v>
      </c>
      <c r="I94">
        <v>19</v>
      </c>
      <c r="J94">
        <v>2</v>
      </c>
      <c r="K94">
        <v>5</v>
      </c>
      <c r="L94">
        <v>5</v>
      </c>
      <c r="M94">
        <v>15</v>
      </c>
      <c r="N94">
        <v>0</v>
      </c>
      <c r="O94">
        <v>4</v>
      </c>
      <c r="P94">
        <v>3</v>
      </c>
      <c r="Q94">
        <v>0</v>
      </c>
      <c r="R94">
        <v>3</v>
      </c>
      <c r="S94">
        <v>3</v>
      </c>
      <c r="T94">
        <v>3</v>
      </c>
      <c r="U94">
        <v>2</v>
      </c>
      <c r="V94">
        <v>1</v>
      </c>
      <c r="W94">
        <v>0</v>
      </c>
      <c r="X94">
        <v>2</v>
      </c>
      <c r="Y94">
        <v>0</v>
      </c>
      <c r="Z94">
        <v>3</v>
      </c>
      <c r="AA94">
        <v>7</v>
      </c>
      <c r="AB94">
        <v>4</v>
      </c>
      <c r="AC94">
        <v>5</v>
      </c>
      <c r="AD94">
        <v>2</v>
      </c>
      <c r="AE94">
        <v>2</v>
      </c>
      <c r="AF94">
        <v>10</v>
      </c>
      <c r="AG94">
        <v>1</v>
      </c>
      <c r="AH94">
        <v>6</v>
      </c>
    </row>
    <row r="95" spans="1:34" x14ac:dyDescent="0.25">
      <c r="A95" t="s">
        <v>217</v>
      </c>
      <c r="B95">
        <v>44163.51</v>
      </c>
      <c r="C95">
        <v>14886.78</v>
      </c>
      <c r="D95">
        <v>18194.97</v>
      </c>
      <c r="E95">
        <v>69650.969999999987</v>
      </c>
      <c r="F95">
        <v>281655.11</v>
      </c>
      <c r="G95">
        <v>5455.98</v>
      </c>
      <c r="H95">
        <v>7719.08</v>
      </c>
      <c r="I95">
        <v>77190.709999999992</v>
      </c>
      <c r="J95">
        <v>6616.36</v>
      </c>
      <c r="K95">
        <v>13448.64</v>
      </c>
      <c r="L95">
        <v>3153.04</v>
      </c>
      <c r="M95">
        <v>272609</v>
      </c>
      <c r="N95">
        <v>0</v>
      </c>
      <c r="O95">
        <v>25362.68</v>
      </c>
      <c r="P95">
        <v>23157.239999999998</v>
      </c>
      <c r="Q95">
        <v>0</v>
      </c>
      <c r="R95">
        <v>21383.65</v>
      </c>
      <c r="S95">
        <v>23157.239999999998</v>
      </c>
      <c r="T95">
        <v>23157.239999999998</v>
      </c>
      <c r="U95">
        <v>8706.5</v>
      </c>
      <c r="V95">
        <v>3252.62</v>
      </c>
      <c r="W95">
        <v>0</v>
      </c>
      <c r="X95">
        <v>50725.36</v>
      </c>
      <c r="Y95">
        <v>0</v>
      </c>
      <c r="Z95">
        <v>26465.399999999998</v>
      </c>
      <c r="AA95">
        <v>56238.990000000005</v>
      </c>
      <c r="AB95">
        <v>39478</v>
      </c>
      <c r="AC95">
        <v>132327.04000000001</v>
      </c>
      <c r="AD95">
        <v>15989.52</v>
      </c>
      <c r="AE95">
        <v>27568.14</v>
      </c>
      <c r="AF95">
        <v>44109</v>
      </c>
      <c r="AG95">
        <v>22330.19</v>
      </c>
      <c r="AH95">
        <v>28946.550000000003</v>
      </c>
    </row>
    <row r="97" spans="1:34" x14ac:dyDescent="0.25">
      <c r="A97" t="s">
        <v>188</v>
      </c>
      <c r="B97" t="s">
        <v>77</v>
      </c>
      <c r="C97" t="s">
        <v>172</v>
      </c>
      <c r="D97" t="s">
        <v>74</v>
      </c>
      <c r="E97" t="s">
        <v>153</v>
      </c>
      <c r="F97" t="s">
        <v>72</v>
      </c>
      <c r="G97" t="s">
        <v>141</v>
      </c>
      <c r="H97" t="s">
        <v>104</v>
      </c>
      <c r="I97" t="s">
        <v>91</v>
      </c>
      <c r="J97" t="s">
        <v>83</v>
      </c>
      <c r="K97" t="s">
        <v>133</v>
      </c>
      <c r="L97" t="s">
        <v>127</v>
      </c>
      <c r="M97" t="s">
        <v>120</v>
      </c>
      <c r="N97" t="s">
        <v>168</v>
      </c>
      <c r="O97" t="s">
        <v>161</v>
      </c>
      <c r="P97" t="s">
        <v>98</v>
      </c>
      <c r="Q97" t="s">
        <v>85</v>
      </c>
      <c r="R97" t="s">
        <v>79</v>
      </c>
      <c r="S97" t="s">
        <v>109</v>
      </c>
      <c r="T97" t="s">
        <v>87</v>
      </c>
      <c r="U97" t="s">
        <v>138</v>
      </c>
      <c r="V97" t="s">
        <v>125</v>
      </c>
      <c r="W97" t="s">
        <v>170</v>
      </c>
      <c r="X97" t="s">
        <v>59</v>
      </c>
      <c r="Y97" t="s">
        <v>70</v>
      </c>
      <c r="Z97" t="s">
        <v>96</v>
      </c>
      <c r="AA97" t="s">
        <v>93</v>
      </c>
      <c r="AB97" t="s">
        <v>179</v>
      </c>
      <c r="AC97" t="s">
        <v>101</v>
      </c>
      <c r="AD97" t="s">
        <v>114</v>
      </c>
      <c r="AE97" t="s">
        <v>117</v>
      </c>
      <c r="AF97" t="s">
        <v>63</v>
      </c>
      <c r="AG97" t="s">
        <v>111</v>
      </c>
      <c r="AH97" t="s">
        <v>66</v>
      </c>
    </row>
    <row r="98" spans="1:34" x14ac:dyDescent="0.25">
      <c r="A98" t="s">
        <v>218</v>
      </c>
      <c r="B98">
        <v>3</v>
      </c>
      <c r="C98">
        <v>3</v>
      </c>
      <c r="D98">
        <v>3</v>
      </c>
      <c r="E98">
        <v>18</v>
      </c>
      <c r="F98">
        <v>10</v>
      </c>
      <c r="G98">
        <v>3</v>
      </c>
      <c r="H98">
        <v>1</v>
      </c>
      <c r="I98">
        <v>15</v>
      </c>
      <c r="J98">
        <v>2</v>
      </c>
      <c r="K98">
        <v>5</v>
      </c>
      <c r="L98">
        <v>5</v>
      </c>
      <c r="M98">
        <v>9</v>
      </c>
      <c r="N98">
        <v>1</v>
      </c>
      <c r="O98">
        <v>0</v>
      </c>
      <c r="P98">
        <v>3</v>
      </c>
      <c r="Q98">
        <v>0</v>
      </c>
      <c r="R98">
        <v>3</v>
      </c>
      <c r="S98">
        <v>3</v>
      </c>
      <c r="T98">
        <v>3</v>
      </c>
      <c r="U98">
        <v>1</v>
      </c>
      <c r="V98">
        <v>1</v>
      </c>
      <c r="W98">
        <v>0</v>
      </c>
      <c r="X98">
        <v>2</v>
      </c>
      <c r="Y98">
        <v>0</v>
      </c>
      <c r="Z98">
        <v>3</v>
      </c>
      <c r="AA98">
        <v>7</v>
      </c>
      <c r="AB98">
        <v>4</v>
      </c>
      <c r="AC98">
        <v>5</v>
      </c>
      <c r="AD98">
        <v>2</v>
      </c>
      <c r="AE98">
        <v>2</v>
      </c>
      <c r="AF98">
        <v>10</v>
      </c>
      <c r="AG98">
        <v>1</v>
      </c>
      <c r="AH98">
        <v>6</v>
      </c>
    </row>
    <row r="99" spans="1:34" x14ac:dyDescent="0.25">
      <c r="A99" t="s">
        <v>219</v>
      </c>
      <c r="B99">
        <v>44163.51</v>
      </c>
      <c r="C99">
        <v>14886.78</v>
      </c>
      <c r="D99">
        <v>18194.97</v>
      </c>
      <c r="E99">
        <v>69650.969999999987</v>
      </c>
      <c r="F99">
        <v>195985.3</v>
      </c>
      <c r="G99">
        <v>8764.16</v>
      </c>
      <c r="H99">
        <v>7719.08</v>
      </c>
      <c r="I99">
        <v>66163.47</v>
      </c>
      <c r="J99">
        <v>6616.36</v>
      </c>
      <c r="K99">
        <v>13448.64</v>
      </c>
      <c r="L99">
        <v>3153.04</v>
      </c>
      <c r="M99">
        <v>98231.64</v>
      </c>
      <c r="N99">
        <v>2756.81</v>
      </c>
      <c r="O99">
        <v>0</v>
      </c>
      <c r="P99">
        <v>23157.239999999998</v>
      </c>
      <c r="Q99">
        <v>0</v>
      </c>
      <c r="R99">
        <v>21383.65</v>
      </c>
      <c r="S99">
        <v>23157.239999999998</v>
      </c>
      <c r="T99">
        <v>23157.239999999998</v>
      </c>
      <c r="U99">
        <v>4353.25</v>
      </c>
      <c r="V99">
        <v>3252.62</v>
      </c>
      <c r="W99">
        <v>0</v>
      </c>
      <c r="X99">
        <v>50725.36</v>
      </c>
      <c r="Y99">
        <v>0</v>
      </c>
      <c r="Z99">
        <v>26465.399999999998</v>
      </c>
      <c r="AA99">
        <v>56238.990000000005</v>
      </c>
      <c r="AB99">
        <v>39478</v>
      </c>
      <c r="AC99">
        <v>132327.04000000001</v>
      </c>
      <c r="AD99">
        <v>15989.52</v>
      </c>
      <c r="AE99">
        <v>27568.14</v>
      </c>
      <c r="AF99">
        <v>44109</v>
      </c>
      <c r="AG99">
        <v>22330.19</v>
      </c>
      <c r="AH99">
        <v>28946.550000000003</v>
      </c>
    </row>
    <row r="101" spans="1:34" x14ac:dyDescent="0.25">
      <c r="A101" t="s">
        <v>188</v>
      </c>
      <c r="B101" t="s">
        <v>77</v>
      </c>
      <c r="C101" t="s">
        <v>172</v>
      </c>
      <c r="D101" t="s">
        <v>74</v>
      </c>
      <c r="E101" t="s">
        <v>153</v>
      </c>
      <c r="F101" t="s">
        <v>72</v>
      </c>
      <c r="G101" t="s">
        <v>141</v>
      </c>
      <c r="H101" t="s">
        <v>104</v>
      </c>
      <c r="I101" t="s">
        <v>91</v>
      </c>
      <c r="J101" t="s">
        <v>83</v>
      </c>
      <c r="K101" t="s">
        <v>133</v>
      </c>
      <c r="L101" t="s">
        <v>127</v>
      </c>
      <c r="M101" t="s">
        <v>120</v>
      </c>
      <c r="N101" t="s">
        <v>168</v>
      </c>
      <c r="O101" t="s">
        <v>161</v>
      </c>
      <c r="P101" t="s">
        <v>98</v>
      </c>
      <c r="Q101" t="s">
        <v>85</v>
      </c>
      <c r="R101" t="s">
        <v>79</v>
      </c>
      <c r="S101" t="s">
        <v>109</v>
      </c>
      <c r="T101" t="s">
        <v>87</v>
      </c>
      <c r="U101" t="s">
        <v>138</v>
      </c>
      <c r="V101" t="s">
        <v>125</v>
      </c>
      <c r="W101" t="s">
        <v>170</v>
      </c>
      <c r="X101" t="s">
        <v>59</v>
      </c>
      <c r="Y101" t="s">
        <v>70</v>
      </c>
      <c r="Z101" t="s">
        <v>96</v>
      </c>
      <c r="AA101" t="s">
        <v>93</v>
      </c>
      <c r="AB101" t="s">
        <v>179</v>
      </c>
      <c r="AC101" t="s">
        <v>101</v>
      </c>
      <c r="AD101" t="s">
        <v>114</v>
      </c>
      <c r="AE101" t="s">
        <v>117</v>
      </c>
      <c r="AF101" t="s">
        <v>63</v>
      </c>
      <c r="AG101" t="s">
        <v>111</v>
      </c>
      <c r="AH101" t="s">
        <v>66</v>
      </c>
    </row>
    <row r="102" spans="1:34" x14ac:dyDescent="0.25">
      <c r="A102" t="s">
        <v>220</v>
      </c>
      <c r="B102">
        <v>3</v>
      </c>
      <c r="C102">
        <v>3</v>
      </c>
      <c r="D102">
        <v>3</v>
      </c>
      <c r="E102">
        <v>18</v>
      </c>
      <c r="F102">
        <v>11</v>
      </c>
      <c r="G102">
        <v>4</v>
      </c>
      <c r="H102">
        <v>1</v>
      </c>
      <c r="I102">
        <v>20</v>
      </c>
      <c r="J102">
        <v>2</v>
      </c>
      <c r="K102">
        <v>6</v>
      </c>
      <c r="L102">
        <v>5</v>
      </c>
      <c r="M102">
        <v>18</v>
      </c>
      <c r="N102">
        <v>1</v>
      </c>
      <c r="O102">
        <v>0</v>
      </c>
      <c r="P102">
        <v>3</v>
      </c>
      <c r="Q102">
        <v>0</v>
      </c>
      <c r="R102">
        <v>3</v>
      </c>
      <c r="S102">
        <v>3</v>
      </c>
      <c r="T102">
        <v>3</v>
      </c>
      <c r="U102">
        <v>2</v>
      </c>
      <c r="V102">
        <v>1</v>
      </c>
      <c r="W102">
        <v>0</v>
      </c>
      <c r="X102">
        <v>2</v>
      </c>
      <c r="Y102">
        <v>0</v>
      </c>
      <c r="Z102">
        <v>3</v>
      </c>
      <c r="AA102">
        <v>7</v>
      </c>
      <c r="AB102">
        <v>4</v>
      </c>
      <c r="AC102">
        <v>5</v>
      </c>
      <c r="AD102">
        <v>2</v>
      </c>
      <c r="AE102">
        <v>2</v>
      </c>
      <c r="AF102">
        <v>10</v>
      </c>
      <c r="AG102">
        <v>1</v>
      </c>
      <c r="AH102">
        <v>6</v>
      </c>
    </row>
    <row r="103" spans="1:34" x14ac:dyDescent="0.25">
      <c r="A103" t="s">
        <v>221</v>
      </c>
      <c r="B103">
        <v>44163.51</v>
      </c>
      <c r="C103">
        <v>14886.78</v>
      </c>
      <c r="D103">
        <v>18194.97</v>
      </c>
      <c r="E103">
        <v>69650.969999999987</v>
      </c>
      <c r="F103">
        <v>281655.11</v>
      </c>
      <c r="G103">
        <v>12072.34</v>
      </c>
      <c r="H103">
        <v>7719.08</v>
      </c>
      <c r="I103">
        <v>79947.51999999999</v>
      </c>
      <c r="J103">
        <v>6616.36</v>
      </c>
      <c r="K103">
        <v>16092.25</v>
      </c>
      <c r="L103">
        <v>3153.04</v>
      </c>
      <c r="M103">
        <v>265124.71999999997</v>
      </c>
      <c r="N103">
        <v>2756.81</v>
      </c>
      <c r="O103">
        <v>0</v>
      </c>
      <c r="P103">
        <v>23157.239999999998</v>
      </c>
      <c r="Q103">
        <v>0</v>
      </c>
      <c r="R103">
        <v>21383.65</v>
      </c>
      <c r="S103">
        <v>23157.239999999998</v>
      </c>
      <c r="T103">
        <v>23157.239999999998</v>
      </c>
      <c r="U103">
        <v>8706.5</v>
      </c>
      <c r="V103">
        <v>3252.62</v>
      </c>
      <c r="W103">
        <v>0</v>
      </c>
      <c r="X103">
        <v>50725.36</v>
      </c>
      <c r="Y103">
        <v>0</v>
      </c>
      <c r="Z103">
        <v>26465.399999999998</v>
      </c>
      <c r="AA103">
        <v>56238.990000000005</v>
      </c>
      <c r="AB103">
        <v>39478</v>
      </c>
      <c r="AC103">
        <v>132327.04000000001</v>
      </c>
      <c r="AD103">
        <v>15989.52</v>
      </c>
      <c r="AE103">
        <v>27568.14</v>
      </c>
      <c r="AF103">
        <v>44109</v>
      </c>
      <c r="AG103">
        <v>22330.19</v>
      </c>
      <c r="AH103">
        <v>28946.550000000003</v>
      </c>
    </row>
    <row r="105" spans="1:34" x14ac:dyDescent="0.25">
      <c r="A105" t="s">
        <v>188</v>
      </c>
      <c r="B105" t="s">
        <v>77</v>
      </c>
      <c r="C105" t="s">
        <v>172</v>
      </c>
      <c r="D105" t="s">
        <v>74</v>
      </c>
      <c r="E105" t="s">
        <v>153</v>
      </c>
      <c r="F105" t="s">
        <v>72</v>
      </c>
      <c r="G105" t="s">
        <v>141</v>
      </c>
      <c r="H105" t="s">
        <v>104</v>
      </c>
      <c r="I105" t="s">
        <v>91</v>
      </c>
      <c r="J105" t="s">
        <v>83</v>
      </c>
      <c r="K105" t="s">
        <v>133</v>
      </c>
      <c r="L105" t="s">
        <v>127</v>
      </c>
      <c r="M105" t="s">
        <v>120</v>
      </c>
      <c r="N105" t="s">
        <v>168</v>
      </c>
      <c r="O105" t="s">
        <v>161</v>
      </c>
      <c r="P105" t="s">
        <v>98</v>
      </c>
      <c r="Q105" t="s">
        <v>85</v>
      </c>
      <c r="R105" t="s">
        <v>79</v>
      </c>
      <c r="S105" t="s">
        <v>109</v>
      </c>
      <c r="T105" t="s">
        <v>87</v>
      </c>
      <c r="U105" t="s">
        <v>138</v>
      </c>
      <c r="V105" t="s">
        <v>125</v>
      </c>
      <c r="W105" t="s">
        <v>170</v>
      </c>
      <c r="X105" t="s">
        <v>59</v>
      </c>
      <c r="Y105" t="s">
        <v>70</v>
      </c>
      <c r="Z105" t="s">
        <v>96</v>
      </c>
      <c r="AA105" t="s">
        <v>93</v>
      </c>
      <c r="AB105" t="s">
        <v>179</v>
      </c>
      <c r="AC105" t="s">
        <v>101</v>
      </c>
      <c r="AD105" t="s">
        <v>114</v>
      </c>
      <c r="AE105" t="s">
        <v>117</v>
      </c>
      <c r="AF105" t="s">
        <v>63</v>
      </c>
      <c r="AG105" t="s">
        <v>111</v>
      </c>
      <c r="AH105" t="s">
        <v>66</v>
      </c>
    </row>
    <row r="106" spans="1:34" x14ac:dyDescent="0.25">
      <c r="A106" t="s">
        <v>222</v>
      </c>
      <c r="B106">
        <v>3</v>
      </c>
      <c r="C106">
        <v>3</v>
      </c>
      <c r="D106">
        <v>3</v>
      </c>
      <c r="E106">
        <v>18</v>
      </c>
      <c r="F106">
        <v>10</v>
      </c>
      <c r="G106">
        <v>3</v>
      </c>
      <c r="H106">
        <v>1</v>
      </c>
      <c r="I106">
        <v>11</v>
      </c>
      <c r="J106">
        <v>3</v>
      </c>
      <c r="K106">
        <v>3</v>
      </c>
      <c r="L106">
        <v>5</v>
      </c>
      <c r="M106">
        <v>11</v>
      </c>
      <c r="N106">
        <v>1</v>
      </c>
      <c r="O106">
        <v>0</v>
      </c>
      <c r="P106">
        <v>3</v>
      </c>
      <c r="Q106">
        <v>0</v>
      </c>
      <c r="R106">
        <v>6</v>
      </c>
      <c r="S106">
        <v>3</v>
      </c>
      <c r="T106">
        <v>3</v>
      </c>
      <c r="U106">
        <v>3</v>
      </c>
      <c r="V106">
        <v>1</v>
      </c>
      <c r="W106">
        <v>0</v>
      </c>
      <c r="X106">
        <v>2</v>
      </c>
      <c r="Y106">
        <v>0</v>
      </c>
      <c r="Z106">
        <v>3</v>
      </c>
      <c r="AA106">
        <v>7</v>
      </c>
      <c r="AB106">
        <v>4</v>
      </c>
      <c r="AC106">
        <v>5</v>
      </c>
      <c r="AD106">
        <v>2</v>
      </c>
      <c r="AE106">
        <v>2</v>
      </c>
      <c r="AF106">
        <v>10</v>
      </c>
      <c r="AG106">
        <v>1</v>
      </c>
      <c r="AH106">
        <v>6</v>
      </c>
    </row>
    <row r="107" spans="1:34" x14ac:dyDescent="0.25">
      <c r="A107" t="s">
        <v>223</v>
      </c>
      <c r="B107">
        <v>44163.51</v>
      </c>
      <c r="C107">
        <v>14886.78</v>
      </c>
      <c r="D107">
        <v>18194.97</v>
      </c>
      <c r="E107">
        <v>69650.969999999987</v>
      </c>
      <c r="F107">
        <v>195985.3</v>
      </c>
      <c r="G107">
        <v>8764.16</v>
      </c>
      <c r="H107">
        <v>7719.08</v>
      </c>
      <c r="I107">
        <v>55136.229999999996</v>
      </c>
      <c r="J107">
        <v>9924.5399999999991</v>
      </c>
      <c r="K107">
        <v>8161.42</v>
      </c>
      <c r="L107">
        <v>3153.04</v>
      </c>
      <c r="M107">
        <v>136659.32</v>
      </c>
      <c r="N107">
        <v>2615.3000000000002</v>
      </c>
      <c r="O107">
        <v>0</v>
      </c>
      <c r="P107">
        <v>23157.239999999998</v>
      </c>
      <c r="Q107">
        <v>0</v>
      </c>
      <c r="R107">
        <v>28000</v>
      </c>
      <c r="S107">
        <v>23157.239999999998</v>
      </c>
      <c r="T107">
        <v>23157.239999999998</v>
      </c>
      <c r="U107">
        <v>13059.75</v>
      </c>
      <c r="V107">
        <v>3252.62</v>
      </c>
      <c r="W107">
        <v>0</v>
      </c>
      <c r="X107">
        <v>50725.36</v>
      </c>
      <c r="Y107">
        <v>0</v>
      </c>
      <c r="Z107">
        <v>26465.399999999998</v>
      </c>
      <c r="AA107">
        <v>56238.990000000005</v>
      </c>
      <c r="AB107">
        <v>39478</v>
      </c>
      <c r="AC107">
        <v>132327.04000000001</v>
      </c>
      <c r="AD107">
        <v>15989.52</v>
      </c>
      <c r="AE107">
        <v>27568.14</v>
      </c>
      <c r="AF107">
        <v>44109</v>
      </c>
      <c r="AG107">
        <v>22330.19</v>
      </c>
      <c r="AH107">
        <v>28946.550000000003</v>
      </c>
    </row>
    <row r="109" spans="1:34" x14ac:dyDescent="0.25">
      <c r="A109" t="s">
        <v>188</v>
      </c>
      <c r="B109" t="s">
        <v>77</v>
      </c>
      <c r="C109" t="s">
        <v>172</v>
      </c>
      <c r="D109" t="s">
        <v>74</v>
      </c>
      <c r="E109" t="s">
        <v>153</v>
      </c>
      <c r="F109" t="s">
        <v>72</v>
      </c>
      <c r="G109" t="s">
        <v>141</v>
      </c>
      <c r="H109" t="s">
        <v>104</v>
      </c>
      <c r="I109" t="s">
        <v>91</v>
      </c>
      <c r="J109" t="s">
        <v>83</v>
      </c>
      <c r="K109" t="s">
        <v>133</v>
      </c>
      <c r="L109" t="s">
        <v>127</v>
      </c>
      <c r="M109" t="s">
        <v>120</v>
      </c>
      <c r="N109" t="s">
        <v>168</v>
      </c>
      <c r="O109" t="s">
        <v>161</v>
      </c>
      <c r="P109" t="s">
        <v>98</v>
      </c>
      <c r="Q109" t="s">
        <v>85</v>
      </c>
      <c r="R109" t="s">
        <v>79</v>
      </c>
      <c r="S109" t="s">
        <v>109</v>
      </c>
      <c r="T109" t="s">
        <v>87</v>
      </c>
      <c r="U109" t="s">
        <v>138</v>
      </c>
      <c r="V109" t="s">
        <v>125</v>
      </c>
      <c r="W109" t="s">
        <v>170</v>
      </c>
      <c r="X109" t="s">
        <v>59</v>
      </c>
      <c r="Y109" t="s">
        <v>70</v>
      </c>
      <c r="Z109" t="s">
        <v>96</v>
      </c>
      <c r="AA109" t="s">
        <v>93</v>
      </c>
      <c r="AB109" t="s">
        <v>179</v>
      </c>
      <c r="AC109" t="s">
        <v>101</v>
      </c>
      <c r="AD109" t="s">
        <v>114</v>
      </c>
      <c r="AE109" t="s">
        <v>117</v>
      </c>
      <c r="AF109" t="s">
        <v>63</v>
      </c>
      <c r="AG109" t="s">
        <v>111</v>
      </c>
      <c r="AH109" t="s">
        <v>66</v>
      </c>
    </row>
    <row r="110" spans="1:34" x14ac:dyDescent="0.25">
      <c r="A110" t="s">
        <v>224</v>
      </c>
      <c r="B110">
        <v>3</v>
      </c>
      <c r="C110">
        <v>3</v>
      </c>
      <c r="D110">
        <v>3</v>
      </c>
      <c r="E110">
        <v>18</v>
      </c>
      <c r="F110">
        <v>11</v>
      </c>
      <c r="G110">
        <v>2</v>
      </c>
      <c r="H110">
        <v>1</v>
      </c>
      <c r="I110">
        <v>20</v>
      </c>
      <c r="J110">
        <v>2</v>
      </c>
      <c r="K110">
        <v>3</v>
      </c>
      <c r="L110">
        <v>5</v>
      </c>
      <c r="M110">
        <v>6</v>
      </c>
      <c r="N110">
        <v>2</v>
      </c>
      <c r="O110">
        <v>0</v>
      </c>
      <c r="P110">
        <v>3</v>
      </c>
      <c r="Q110">
        <v>0</v>
      </c>
      <c r="R110">
        <v>3</v>
      </c>
      <c r="S110">
        <v>3</v>
      </c>
      <c r="T110">
        <v>3</v>
      </c>
      <c r="U110">
        <v>1</v>
      </c>
      <c r="V110">
        <v>1</v>
      </c>
      <c r="W110">
        <v>0</v>
      </c>
      <c r="X110">
        <v>2</v>
      </c>
      <c r="Y110">
        <v>0</v>
      </c>
      <c r="Z110">
        <v>3</v>
      </c>
      <c r="AA110">
        <v>7</v>
      </c>
      <c r="AB110">
        <v>4</v>
      </c>
      <c r="AC110">
        <v>5</v>
      </c>
      <c r="AD110">
        <v>2</v>
      </c>
      <c r="AE110">
        <v>2</v>
      </c>
      <c r="AF110">
        <v>10</v>
      </c>
      <c r="AG110">
        <v>1</v>
      </c>
      <c r="AH110">
        <v>6</v>
      </c>
    </row>
    <row r="111" spans="1:34" x14ac:dyDescent="0.25">
      <c r="A111" t="s">
        <v>225</v>
      </c>
      <c r="B111">
        <v>44163.51</v>
      </c>
      <c r="C111">
        <v>14886.78</v>
      </c>
      <c r="D111">
        <v>18194.97</v>
      </c>
      <c r="E111">
        <v>69650.969999999987</v>
      </c>
      <c r="F111">
        <v>281655.11</v>
      </c>
      <c r="G111">
        <v>5455.98</v>
      </c>
      <c r="H111">
        <v>7719.08</v>
      </c>
      <c r="I111">
        <v>79947.51999999999</v>
      </c>
      <c r="J111">
        <v>6616.36</v>
      </c>
      <c r="K111">
        <v>8161.42</v>
      </c>
      <c r="L111">
        <v>3153.04</v>
      </c>
      <c r="M111">
        <v>43175.039999999994</v>
      </c>
      <c r="N111">
        <v>5372.1100000000006</v>
      </c>
      <c r="O111">
        <v>0</v>
      </c>
      <c r="P111">
        <v>23157.239999999998</v>
      </c>
      <c r="Q111">
        <v>0</v>
      </c>
      <c r="R111">
        <v>21383.65</v>
      </c>
      <c r="S111">
        <v>23157.239999999998</v>
      </c>
      <c r="T111">
        <v>23157.239999999998</v>
      </c>
      <c r="U111">
        <v>4353.25</v>
      </c>
      <c r="V111">
        <v>3252.62</v>
      </c>
      <c r="W111">
        <v>0</v>
      </c>
      <c r="X111">
        <v>50725.36</v>
      </c>
      <c r="Y111">
        <v>0</v>
      </c>
      <c r="Z111">
        <v>26465.399999999998</v>
      </c>
      <c r="AA111">
        <v>56238.990000000005</v>
      </c>
      <c r="AB111">
        <v>39478</v>
      </c>
      <c r="AC111">
        <v>132327.04000000001</v>
      </c>
      <c r="AD111">
        <v>15989.52</v>
      </c>
      <c r="AE111">
        <v>27568.14</v>
      </c>
      <c r="AF111">
        <v>44109</v>
      </c>
      <c r="AG111">
        <v>22330.19</v>
      </c>
      <c r="AH111">
        <v>28946.550000000003</v>
      </c>
    </row>
    <row r="113" spans="1:34" x14ac:dyDescent="0.25">
      <c r="A113" t="s">
        <v>188</v>
      </c>
      <c r="B113" t="s">
        <v>77</v>
      </c>
      <c r="C113" t="s">
        <v>172</v>
      </c>
      <c r="D113" t="s">
        <v>74</v>
      </c>
      <c r="E113" t="s">
        <v>153</v>
      </c>
      <c r="F113" t="s">
        <v>72</v>
      </c>
      <c r="G113" t="s">
        <v>141</v>
      </c>
      <c r="H113" t="s">
        <v>104</v>
      </c>
      <c r="I113" t="s">
        <v>91</v>
      </c>
      <c r="J113" t="s">
        <v>83</v>
      </c>
      <c r="K113" t="s">
        <v>133</v>
      </c>
      <c r="L113" t="s">
        <v>127</v>
      </c>
      <c r="M113" t="s">
        <v>120</v>
      </c>
      <c r="N113" t="s">
        <v>168</v>
      </c>
      <c r="O113" t="s">
        <v>161</v>
      </c>
      <c r="P113" t="s">
        <v>98</v>
      </c>
      <c r="Q113" t="s">
        <v>85</v>
      </c>
      <c r="R113" t="s">
        <v>79</v>
      </c>
      <c r="S113" t="s">
        <v>109</v>
      </c>
      <c r="T113" t="s">
        <v>87</v>
      </c>
      <c r="U113" t="s">
        <v>138</v>
      </c>
      <c r="V113" t="s">
        <v>125</v>
      </c>
      <c r="W113" t="s">
        <v>170</v>
      </c>
      <c r="X113" t="s">
        <v>59</v>
      </c>
      <c r="Y113" t="s">
        <v>70</v>
      </c>
      <c r="Z113" t="s">
        <v>96</v>
      </c>
      <c r="AA113" t="s">
        <v>93</v>
      </c>
      <c r="AB113" t="s">
        <v>179</v>
      </c>
      <c r="AC113" t="s">
        <v>101</v>
      </c>
      <c r="AD113" t="s">
        <v>114</v>
      </c>
      <c r="AE113" t="s">
        <v>117</v>
      </c>
      <c r="AF113" t="s">
        <v>63</v>
      </c>
      <c r="AG113" t="s">
        <v>111</v>
      </c>
      <c r="AH113" t="s">
        <v>66</v>
      </c>
    </row>
    <row r="114" spans="1:34" x14ac:dyDescent="0.25">
      <c r="A114" t="s">
        <v>226</v>
      </c>
      <c r="B114">
        <v>3</v>
      </c>
      <c r="C114">
        <v>3</v>
      </c>
      <c r="D114">
        <v>3</v>
      </c>
      <c r="E114">
        <v>40</v>
      </c>
      <c r="F114">
        <v>10</v>
      </c>
      <c r="G114">
        <v>3</v>
      </c>
      <c r="H114">
        <v>1</v>
      </c>
      <c r="I114">
        <v>3</v>
      </c>
      <c r="J114">
        <v>5</v>
      </c>
      <c r="K114">
        <v>3</v>
      </c>
      <c r="L114">
        <v>5</v>
      </c>
      <c r="M114">
        <v>10</v>
      </c>
      <c r="N114">
        <v>1</v>
      </c>
      <c r="O114">
        <v>2</v>
      </c>
      <c r="P114">
        <v>3</v>
      </c>
      <c r="Q114">
        <v>0</v>
      </c>
      <c r="R114">
        <v>6</v>
      </c>
      <c r="S114">
        <v>3</v>
      </c>
      <c r="T114">
        <v>3</v>
      </c>
      <c r="U114">
        <v>3</v>
      </c>
      <c r="V114">
        <v>1</v>
      </c>
      <c r="W114">
        <v>0</v>
      </c>
      <c r="X114">
        <v>2</v>
      </c>
      <c r="Y114">
        <v>0</v>
      </c>
      <c r="Z114">
        <v>3</v>
      </c>
      <c r="AA114">
        <v>7</v>
      </c>
      <c r="AB114">
        <v>4</v>
      </c>
      <c r="AC114">
        <v>5</v>
      </c>
      <c r="AD114">
        <v>2</v>
      </c>
      <c r="AE114">
        <v>2</v>
      </c>
      <c r="AF114">
        <v>10</v>
      </c>
      <c r="AG114">
        <v>1</v>
      </c>
      <c r="AH114">
        <v>6</v>
      </c>
    </row>
    <row r="115" spans="1:34" x14ac:dyDescent="0.25">
      <c r="A115" t="s">
        <v>227</v>
      </c>
      <c r="B115">
        <v>44163.51</v>
      </c>
      <c r="C115">
        <v>14886.78</v>
      </c>
      <c r="D115">
        <v>18194.97</v>
      </c>
      <c r="E115">
        <v>229762.12999999998</v>
      </c>
      <c r="F115">
        <v>195985.3</v>
      </c>
      <c r="G115">
        <v>8764.16</v>
      </c>
      <c r="H115">
        <v>7719.08</v>
      </c>
      <c r="I115">
        <v>33081.75</v>
      </c>
      <c r="J115">
        <v>16540.899999999998</v>
      </c>
      <c r="K115">
        <v>8161.42</v>
      </c>
      <c r="L115">
        <v>3153.04</v>
      </c>
      <c r="M115">
        <v>116583.84</v>
      </c>
      <c r="N115">
        <v>2756.81</v>
      </c>
      <c r="O115">
        <v>12681.34</v>
      </c>
      <c r="P115">
        <v>23157.239999999998</v>
      </c>
      <c r="Q115">
        <v>0</v>
      </c>
      <c r="R115">
        <v>28000</v>
      </c>
      <c r="S115">
        <v>23157.239999999998</v>
      </c>
      <c r="T115">
        <v>23157.239999999998</v>
      </c>
      <c r="U115">
        <v>13059.75</v>
      </c>
      <c r="V115">
        <v>3252.62</v>
      </c>
      <c r="W115">
        <v>0</v>
      </c>
      <c r="X115">
        <v>50725.36</v>
      </c>
      <c r="Y115">
        <v>0</v>
      </c>
      <c r="Z115">
        <v>26465.399999999998</v>
      </c>
      <c r="AA115">
        <v>56238.990000000005</v>
      </c>
      <c r="AB115">
        <v>39478</v>
      </c>
      <c r="AC115">
        <v>132327.04000000001</v>
      </c>
      <c r="AD115">
        <v>15989.52</v>
      </c>
      <c r="AE115">
        <v>27568.14</v>
      </c>
      <c r="AF115">
        <v>44109</v>
      </c>
      <c r="AG115">
        <v>22330.19</v>
      </c>
      <c r="AH115">
        <v>28946.550000000003</v>
      </c>
    </row>
    <row r="117" spans="1:34" x14ac:dyDescent="0.25">
      <c r="A117" t="s">
        <v>188</v>
      </c>
      <c r="B117" t="s">
        <v>77</v>
      </c>
      <c r="C117" t="s">
        <v>172</v>
      </c>
      <c r="D117" t="s">
        <v>74</v>
      </c>
      <c r="E117" t="s">
        <v>153</v>
      </c>
      <c r="F117" t="s">
        <v>72</v>
      </c>
      <c r="G117" t="s">
        <v>141</v>
      </c>
      <c r="H117" t="s">
        <v>104</v>
      </c>
      <c r="I117" t="s">
        <v>91</v>
      </c>
      <c r="J117" t="s">
        <v>83</v>
      </c>
      <c r="K117" t="s">
        <v>133</v>
      </c>
      <c r="L117" t="s">
        <v>127</v>
      </c>
      <c r="M117" t="s">
        <v>120</v>
      </c>
      <c r="N117" t="s">
        <v>168</v>
      </c>
      <c r="O117" t="s">
        <v>161</v>
      </c>
      <c r="P117" t="s">
        <v>98</v>
      </c>
      <c r="Q117" t="s">
        <v>85</v>
      </c>
      <c r="R117" t="s">
        <v>79</v>
      </c>
      <c r="S117" t="s">
        <v>109</v>
      </c>
      <c r="T117" t="s">
        <v>87</v>
      </c>
      <c r="U117" t="s">
        <v>138</v>
      </c>
      <c r="V117" t="s">
        <v>125</v>
      </c>
      <c r="W117" t="s">
        <v>170</v>
      </c>
      <c r="X117" t="s">
        <v>59</v>
      </c>
      <c r="Y117" t="s">
        <v>70</v>
      </c>
      <c r="Z117" t="s">
        <v>96</v>
      </c>
      <c r="AA117" t="s">
        <v>93</v>
      </c>
      <c r="AB117" t="s">
        <v>179</v>
      </c>
      <c r="AC117" t="s">
        <v>101</v>
      </c>
      <c r="AD117" t="s">
        <v>114</v>
      </c>
      <c r="AE117" t="s">
        <v>117</v>
      </c>
      <c r="AF117" t="s">
        <v>63</v>
      </c>
      <c r="AG117" t="s">
        <v>111</v>
      </c>
      <c r="AH117" t="s">
        <v>66</v>
      </c>
    </row>
    <row r="118" spans="1:34" x14ac:dyDescent="0.25">
      <c r="A118" t="s">
        <v>228</v>
      </c>
      <c r="B118">
        <v>3</v>
      </c>
      <c r="C118">
        <v>3</v>
      </c>
      <c r="D118">
        <v>3</v>
      </c>
      <c r="E118">
        <v>33</v>
      </c>
      <c r="F118">
        <v>11</v>
      </c>
      <c r="G118">
        <v>5</v>
      </c>
      <c r="H118">
        <v>1</v>
      </c>
      <c r="I118">
        <v>31</v>
      </c>
      <c r="J118">
        <v>5</v>
      </c>
      <c r="K118">
        <v>6</v>
      </c>
      <c r="L118">
        <v>5</v>
      </c>
      <c r="M118">
        <v>9</v>
      </c>
      <c r="N118">
        <v>1</v>
      </c>
      <c r="O118">
        <v>2</v>
      </c>
      <c r="P118">
        <v>3</v>
      </c>
      <c r="Q118">
        <v>0</v>
      </c>
      <c r="R118">
        <v>6</v>
      </c>
      <c r="S118">
        <v>3</v>
      </c>
      <c r="T118">
        <v>3</v>
      </c>
      <c r="U118">
        <v>3</v>
      </c>
      <c r="V118">
        <v>1</v>
      </c>
      <c r="W118">
        <v>0</v>
      </c>
      <c r="X118">
        <v>2</v>
      </c>
      <c r="Y118">
        <v>0</v>
      </c>
      <c r="Z118">
        <v>3</v>
      </c>
      <c r="AA118">
        <v>7</v>
      </c>
      <c r="AB118">
        <v>4</v>
      </c>
      <c r="AC118">
        <v>5</v>
      </c>
      <c r="AD118">
        <v>2</v>
      </c>
      <c r="AE118">
        <v>2</v>
      </c>
      <c r="AF118">
        <v>10</v>
      </c>
      <c r="AG118">
        <v>1</v>
      </c>
      <c r="AH118">
        <v>6</v>
      </c>
    </row>
    <row r="119" spans="1:34" x14ac:dyDescent="0.25">
      <c r="A119" t="s">
        <v>229</v>
      </c>
      <c r="B119">
        <v>44163.51</v>
      </c>
      <c r="C119">
        <v>14886.78</v>
      </c>
      <c r="D119">
        <v>18194.97</v>
      </c>
      <c r="E119">
        <v>178817.66999999998</v>
      </c>
      <c r="F119">
        <v>281655.11</v>
      </c>
      <c r="G119">
        <v>15380.519999999999</v>
      </c>
      <c r="H119">
        <v>7719.08</v>
      </c>
      <c r="I119">
        <v>110272.43</v>
      </c>
      <c r="J119">
        <v>16540.899999999998</v>
      </c>
      <c r="K119">
        <v>16159.330000000002</v>
      </c>
      <c r="L119">
        <v>3153.04</v>
      </c>
      <c r="M119">
        <v>98231.64</v>
      </c>
      <c r="N119">
        <v>2756.81</v>
      </c>
      <c r="O119">
        <v>12681.34</v>
      </c>
      <c r="P119">
        <v>23157.239999999998</v>
      </c>
      <c r="Q119">
        <v>0</v>
      </c>
      <c r="R119">
        <v>28000</v>
      </c>
      <c r="S119">
        <v>23157.239999999998</v>
      </c>
      <c r="T119">
        <v>23157.239999999998</v>
      </c>
      <c r="U119">
        <v>13059.75</v>
      </c>
      <c r="V119">
        <v>3252.62</v>
      </c>
      <c r="W119">
        <v>0</v>
      </c>
      <c r="X119">
        <v>50725.36</v>
      </c>
      <c r="Y119">
        <v>0</v>
      </c>
      <c r="Z119">
        <v>26465.399999999998</v>
      </c>
      <c r="AA119">
        <v>56238.990000000005</v>
      </c>
      <c r="AB119">
        <v>39478</v>
      </c>
      <c r="AC119">
        <v>132327.04000000001</v>
      </c>
      <c r="AD119">
        <v>15989.52</v>
      </c>
      <c r="AE119">
        <v>27568.14</v>
      </c>
      <c r="AF119">
        <v>44109</v>
      </c>
      <c r="AG119">
        <v>22330.19</v>
      </c>
      <c r="AH119">
        <v>28946.550000000003</v>
      </c>
    </row>
    <row r="121" spans="1:34" x14ac:dyDescent="0.25">
      <c r="A121" t="s">
        <v>188</v>
      </c>
      <c r="B121" t="s">
        <v>77</v>
      </c>
      <c r="C121" t="s">
        <v>172</v>
      </c>
      <c r="D121" t="s">
        <v>74</v>
      </c>
      <c r="E121" t="s">
        <v>153</v>
      </c>
      <c r="F121" t="s">
        <v>72</v>
      </c>
      <c r="G121" t="s">
        <v>141</v>
      </c>
      <c r="H121" t="s">
        <v>104</v>
      </c>
      <c r="I121" t="s">
        <v>91</v>
      </c>
      <c r="J121" t="s">
        <v>83</v>
      </c>
      <c r="K121" t="s">
        <v>133</v>
      </c>
      <c r="L121" t="s">
        <v>127</v>
      </c>
      <c r="M121" t="s">
        <v>120</v>
      </c>
      <c r="N121" t="s">
        <v>168</v>
      </c>
      <c r="O121" t="s">
        <v>161</v>
      </c>
      <c r="P121" t="s">
        <v>98</v>
      </c>
      <c r="Q121" t="s">
        <v>85</v>
      </c>
      <c r="R121" t="s">
        <v>79</v>
      </c>
      <c r="S121" t="s">
        <v>109</v>
      </c>
      <c r="T121" t="s">
        <v>87</v>
      </c>
      <c r="U121" t="s">
        <v>138</v>
      </c>
      <c r="V121" t="s">
        <v>125</v>
      </c>
      <c r="W121" t="s">
        <v>170</v>
      </c>
      <c r="X121" t="s">
        <v>59</v>
      </c>
      <c r="Y121" t="s">
        <v>70</v>
      </c>
      <c r="Z121" t="s">
        <v>96</v>
      </c>
      <c r="AA121" t="s">
        <v>93</v>
      </c>
      <c r="AB121" t="s">
        <v>179</v>
      </c>
      <c r="AC121" t="s">
        <v>101</v>
      </c>
      <c r="AD121" t="s">
        <v>114</v>
      </c>
      <c r="AE121" t="s">
        <v>117</v>
      </c>
      <c r="AF121" t="s">
        <v>63</v>
      </c>
      <c r="AG121" t="s">
        <v>111</v>
      </c>
      <c r="AH121" t="s">
        <v>66</v>
      </c>
    </row>
    <row r="122" spans="1:34" x14ac:dyDescent="0.25">
      <c r="A122" t="s">
        <v>230</v>
      </c>
      <c r="B122">
        <v>3</v>
      </c>
      <c r="C122">
        <v>3</v>
      </c>
      <c r="D122">
        <v>3</v>
      </c>
      <c r="E122">
        <v>18</v>
      </c>
      <c r="F122">
        <v>10</v>
      </c>
      <c r="G122">
        <v>7</v>
      </c>
      <c r="H122">
        <v>1</v>
      </c>
      <c r="I122">
        <v>3</v>
      </c>
      <c r="J122">
        <v>5</v>
      </c>
      <c r="K122">
        <v>6</v>
      </c>
      <c r="L122">
        <v>5</v>
      </c>
      <c r="M122">
        <v>9</v>
      </c>
      <c r="N122">
        <v>1</v>
      </c>
      <c r="O122">
        <v>0</v>
      </c>
      <c r="P122">
        <v>3</v>
      </c>
      <c r="Q122">
        <v>0</v>
      </c>
      <c r="R122">
        <v>6</v>
      </c>
      <c r="S122">
        <v>3</v>
      </c>
      <c r="T122">
        <v>3</v>
      </c>
      <c r="U122">
        <v>3</v>
      </c>
      <c r="V122">
        <v>1</v>
      </c>
      <c r="W122">
        <v>0</v>
      </c>
      <c r="X122">
        <v>2</v>
      </c>
      <c r="Y122">
        <v>0</v>
      </c>
      <c r="Z122">
        <v>3</v>
      </c>
      <c r="AA122">
        <v>7</v>
      </c>
      <c r="AB122">
        <v>4</v>
      </c>
      <c r="AC122">
        <v>5</v>
      </c>
      <c r="AD122">
        <v>2</v>
      </c>
      <c r="AE122">
        <v>2</v>
      </c>
      <c r="AF122">
        <v>10</v>
      </c>
      <c r="AG122">
        <v>1</v>
      </c>
      <c r="AH122">
        <v>6</v>
      </c>
    </row>
    <row r="123" spans="1:34" x14ac:dyDescent="0.25">
      <c r="A123" t="s">
        <v>231</v>
      </c>
      <c r="B123">
        <v>44163.51</v>
      </c>
      <c r="C123">
        <v>14886.78</v>
      </c>
      <c r="D123">
        <v>18194.97</v>
      </c>
      <c r="E123">
        <v>69650.969999999987</v>
      </c>
      <c r="F123">
        <v>195985.3</v>
      </c>
      <c r="G123">
        <v>21996.879999999997</v>
      </c>
      <c r="H123">
        <v>7719.08</v>
      </c>
      <c r="I123">
        <v>33081.75</v>
      </c>
      <c r="J123">
        <v>16540.899999999998</v>
      </c>
      <c r="K123">
        <v>16092.25</v>
      </c>
      <c r="L123">
        <v>3153.04</v>
      </c>
      <c r="M123">
        <v>98231.64</v>
      </c>
      <c r="N123">
        <v>2756.81</v>
      </c>
      <c r="O123">
        <v>0</v>
      </c>
      <c r="P123">
        <v>23157.239999999998</v>
      </c>
      <c r="Q123">
        <v>0</v>
      </c>
      <c r="R123">
        <v>28000</v>
      </c>
      <c r="S123">
        <v>23157.239999999998</v>
      </c>
      <c r="T123">
        <v>23157.239999999998</v>
      </c>
      <c r="U123">
        <v>13059.75</v>
      </c>
      <c r="V123">
        <v>3252.62</v>
      </c>
      <c r="W123">
        <v>0</v>
      </c>
      <c r="X123">
        <v>50725.36</v>
      </c>
      <c r="Y123">
        <v>0</v>
      </c>
      <c r="Z123">
        <v>26465.399999999998</v>
      </c>
      <c r="AA123">
        <v>56238.990000000005</v>
      </c>
      <c r="AB123">
        <v>39478</v>
      </c>
      <c r="AC123">
        <v>132327.04000000001</v>
      </c>
      <c r="AD123">
        <v>15989.52</v>
      </c>
      <c r="AE123">
        <v>27568.14</v>
      </c>
      <c r="AF123">
        <v>44109</v>
      </c>
      <c r="AG123">
        <v>22330.19</v>
      </c>
      <c r="AH123">
        <v>28946.550000000003</v>
      </c>
    </row>
    <row r="125" spans="1:34" x14ac:dyDescent="0.25">
      <c r="A125" t="s">
        <v>188</v>
      </c>
      <c r="B125" t="s">
        <v>77</v>
      </c>
      <c r="C125" t="s">
        <v>172</v>
      </c>
      <c r="D125" t="s">
        <v>74</v>
      </c>
      <c r="E125" t="s">
        <v>153</v>
      </c>
      <c r="F125" t="s">
        <v>72</v>
      </c>
      <c r="G125" t="s">
        <v>141</v>
      </c>
      <c r="H125" t="s">
        <v>104</v>
      </c>
      <c r="I125" t="s">
        <v>91</v>
      </c>
      <c r="J125" t="s">
        <v>83</v>
      </c>
      <c r="K125" t="s">
        <v>133</v>
      </c>
      <c r="L125" t="s">
        <v>127</v>
      </c>
      <c r="M125" t="s">
        <v>120</v>
      </c>
      <c r="N125" t="s">
        <v>168</v>
      </c>
      <c r="O125" t="s">
        <v>161</v>
      </c>
      <c r="P125" t="s">
        <v>98</v>
      </c>
      <c r="Q125" t="s">
        <v>85</v>
      </c>
      <c r="R125" t="s">
        <v>79</v>
      </c>
      <c r="S125" t="s">
        <v>109</v>
      </c>
      <c r="T125" t="s">
        <v>87</v>
      </c>
      <c r="U125" t="s">
        <v>138</v>
      </c>
      <c r="V125" t="s">
        <v>125</v>
      </c>
      <c r="W125" t="s">
        <v>170</v>
      </c>
      <c r="X125" t="s">
        <v>59</v>
      </c>
      <c r="Y125" t="s">
        <v>70</v>
      </c>
      <c r="Z125" t="s">
        <v>96</v>
      </c>
      <c r="AA125" t="s">
        <v>93</v>
      </c>
      <c r="AB125" t="s">
        <v>179</v>
      </c>
      <c r="AC125" t="s">
        <v>101</v>
      </c>
      <c r="AD125" t="s">
        <v>114</v>
      </c>
      <c r="AE125" t="s">
        <v>117</v>
      </c>
      <c r="AF125" t="s">
        <v>63</v>
      </c>
      <c r="AG125" t="s">
        <v>111</v>
      </c>
      <c r="AH125" t="s">
        <v>66</v>
      </c>
    </row>
    <row r="126" spans="1:34" x14ac:dyDescent="0.25">
      <c r="A126" t="s">
        <v>232</v>
      </c>
      <c r="B126">
        <v>3</v>
      </c>
      <c r="C126">
        <v>3</v>
      </c>
      <c r="D126">
        <v>3</v>
      </c>
      <c r="E126">
        <v>18</v>
      </c>
      <c r="F126">
        <v>11</v>
      </c>
      <c r="G126">
        <v>7</v>
      </c>
      <c r="H126">
        <v>1</v>
      </c>
      <c r="I126">
        <v>3</v>
      </c>
      <c r="J126">
        <v>5</v>
      </c>
      <c r="K126">
        <v>6</v>
      </c>
      <c r="L126">
        <v>5</v>
      </c>
      <c r="M126">
        <v>9</v>
      </c>
      <c r="N126">
        <v>4</v>
      </c>
      <c r="O126">
        <v>0</v>
      </c>
      <c r="P126">
        <v>3</v>
      </c>
      <c r="Q126">
        <v>0</v>
      </c>
      <c r="R126">
        <v>6</v>
      </c>
      <c r="S126">
        <v>3</v>
      </c>
      <c r="T126">
        <v>3</v>
      </c>
      <c r="U126">
        <v>3</v>
      </c>
      <c r="V126">
        <v>1</v>
      </c>
      <c r="W126">
        <v>0</v>
      </c>
      <c r="X126">
        <v>2</v>
      </c>
      <c r="Y126">
        <v>0</v>
      </c>
      <c r="Z126">
        <v>3</v>
      </c>
      <c r="AA126">
        <v>7</v>
      </c>
      <c r="AB126">
        <v>4</v>
      </c>
      <c r="AC126">
        <v>5</v>
      </c>
      <c r="AD126">
        <v>2</v>
      </c>
      <c r="AE126">
        <v>2</v>
      </c>
      <c r="AF126">
        <v>10</v>
      </c>
      <c r="AG126">
        <v>1</v>
      </c>
      <c r="AH126">
        <v>6</v>
      </c>
    </row>
    <row r="127" spans="1:34" x14ac:dyDescent="0.25">
      <c r="A127" t="s">
        <v>233</v>
      </c>
      <c r="B127">
        <v>44163.51</v>
      </c>
      <c r="C127">
        <v>14886.78</v>
      </c>
      <c r="D127">
        <v>18194.97</v>
      </c>
      <c r="E127">
        <v>69650.969999999987</v>
      </c>
      <c r="F127">
        <v>281655.11</v>
      </c>
      <c r="G127">
        <v>21996.879999999997</v>
      </c>
      <c r="H127">
        <v>7719.08</v>
      </c>
      <c r="I127">
        <v>33081.75</v>
      </c>
      <c r="J127">
        <v>16540.899999999998</v>
      </c>
      <c r="K127">
        <v>16159.330000000002</v>
      </c>
      <c r="L127">
        <v>3153.04</v>
      </c>
      <c r="M127">
        <v>98231.64</v>
      </c>
      <c r="N127">
        <v>11027.24</v>
      </c>
      <c r="O127">
        <v>0</v>
      </c>
      <c r="P127">
        <v>23157.239999999998</v>
      </c>
      <c r="Q127">
        <v>0</v>
      </c>
      <c r="R127">
        <v>28000</v>
      </c>
      <c r="S127">
        <v>23157.239999999998</v>
      </c>
      <c r="T127">
        <v>23157.239999999998</v>
      </c>
      <c r="U127">
        <v>13059.75</v>
      </c>
      <c r="V127">
        <v>3252.62</v>
      </c>
      <c r="W127">
        <v>0</v>
      </c>
      <c r="X127">
        <v>50725.36</v>
      </c>
      <c r="Y127">
        <v>0</v>
      </c>
      <c r="Z127">
        <v>26465.399999999998</v>
      </c>
      <c r="AA127">
        <v>56238.990000000005</v>
      </c>
      <c r="AB127">
        <v>39478</v>
      </c>
      <c r="AC127">
        <v>132327.04000000001</v>
      </c>
      <c r="AD127">
        <v>15989.52</v>
      </c>
      <c r="AE127">
        <v>27568.14</v>
      </c>
      <c r="AF127">
        <v>44109</v>
      </c>
      <c r="AG127">
        <v>22330.19</v>
      </c>
      <c r="AH127">
        <v>28946.550000000003</v>
      </c>
    </row>
    <row r="129" spans="1:34" x14ac:dyDescent="0.25">
      <c r="A129" t="s">
        <v>188</v>
      </c>
      <c r="B129" t="s">
        <v>77</v>
      </c>
      <c r="C129" t="s">
        <v>172</v>
      </c>
      <c r="D129" t="s">
        <v>74</v>
      </c>
      <c r="E129" t="s">
        <v>153</v>
      </c>
      <c r="F129" t="s">
        <v>72</v>
      </c>
      <c r="G129" t="s">
        <v>141</v>
      </c>
      <c r="H129" t="s">
        <v>104</v>
      </c>
      <c r="I129" t="s">
        <v>91</v>
      </c>
      <c r="J129" t="s">
        <v>83</v>
      </c>
      <c r="K129" t="s">
        <v>133</v>
      </c>
      <c r="L129" t="s">
        <v>127</v>
      </c>
      <c r="M129" t="s">
        <v>120</v>
      </c>
      <c r="N129" t="s">
        <v>168</v>
      </c>
      <c r="O129" t="s">
        <v>161</v>
      </c>
      <c r="P129" t="s">
        <v>98</v>
      </c>
      <c r="Q129" t="s">
        <v>85</v>
      </c>
      <c r="R129" t="s">
        <v>79</v>
      </c>
      <c r="S129" t="s">
        <v>109</v>
      </c>
      <c r="T129" t="s">
        <v>87</v>
      </c>
      <c r="U129" t="s">
        <v>138</v>
      </c>
      <c r="V129" t="s">
        <v>125</v>
      </c>
      <c r="W129" t="s">
        <v>170</v>
      </c>
      <c r="X129" t="s">
        <v>59</v>
      </c>
      <c r="Y129" t="s">
        <v>70</v>
      </c>
      <c r="Z129" t="s">
        <v>96</v>
      </c>
      <c r="AA129" t="s">
        <v>93</v>
      </c>
      <c r="AB129" t="s">
        <v>179</v>
      </c>
      <c r="AC129" t="s">
        <v>101</v>
      </c>
      <c r="AD129" t="s">
        <v>114</v>
      </c>
      <c r="AE129" t="s">
        <v>117</v>
      </c>
      <c r="AF129" t="s">
        <v>63</v>
      </c>
      <c r="AG129" t="s">
        <v>111</v>
      </c>
      <c r="AH129" t="s">
        <v>66</v>
      </c>
    </row>
    <row r="130" spans="1:34" x14ac:dyDescent="0.25">
      <c r="A130" t="s">
        <v>234</v>
      </c>
      <c r="B130">
        <v>3</v>
      </c>
      <c r="C130">
        <v>3</v>
      </c>
      <c r="D130">
        <v>3</v>
      </c>
      <c r="E130">
        <v>18</v>
      </c>
      <c r="F130">
        <v>10</v>
      </c>
      <c r="G130">
        <v>7</v>
      </c>
      <c r="H130">
        <v>1</v>
      </c>
      <c r="I130">
        <v>3</v>
      </c>
      <c r="J130">
        <v>5</v>
      </c>
      <c r="K130">
        <v>6</v>
      </c>
      <c r="L130">
        <v>5</v>
      </c>
      <c r="M130">
        <v>9</v>
      </c>
      <c r="N130">
        <v>1</v>
      </c>
      <c r="O130">
        <v>0</v>
      </c>
      <c r="P130">
        <v>3</v>
      </c>
      <c r="Q130">
        <v>0</v>
      </c>
      <c r="R130">
        <v>6</v>
      </c>
      <c r="S130">
        <v>3</v>
      </c>
      <c r="T130">
        <v>3</v>
      </c>
      <c r="U130">
        <v>3</v>
      </c>
      <c r="V130">
        <v>1</v>
      </c>
      <c r="W130">
        <v>0</v>
      </c>
      <c r="X130">
        <v>2</v>
      </c>
      <c r="Y130">
        <v>0</v>
      </c>
      <c r="Z130">
        <v>3</v>
      </c>
      <c r="AA130">
        <v>7</v>
      </c>
      <c r="AB130">
        <v>4</v>
      </c>
      <c r="AC130">
        <v>5</v>
      </c>
      <c r="AD130">
        <v>2</v>
      </c>
      <c r="AE130">
        <v>2</v>
      </c>
      <c r="AF130">
        <v>10</v>
      </c>
      <c r="AG130">
        <v>1</v>
      </c>
      <c r="AH130">
        <v>6</v>
      </c>
    </row>
    <row r="131" spans="1:34" x14ac:dyDescent="0.25">
      <c r="A131" t="s">
        <v>235</v>
      </c>
      <c r="B131">
        <v>44163.51</v>
      </c>
      <c r="C131">
        <v>14886.78</v>
      </c>
      <c r="D131">
        <v>18194.97</v>
      </c>
      <c r="E131">
        <v>69650.969999999987</v>
      </c>
      <c r="F131">
        <v>195985.3</v>
      </c>
      <c r="G131">
        <v>21996.879999999997</v>
      </c>
      <c r="H131">
        <v>7719.08</v>
      </c>
      <c r="I131">
        <v>33081.75</v>
      </c>
      <c r="J131">
        <v>16540.899999999998</v>
      </c>
      <c r="K131">
        <v>16159.330000000002</v>
      </c>
      <c r="L131">
        <v>3153.04</v>
      </c>
      <c r="M131">
        <v>98231.64</v>
      </c>
      <c r="N131">
        <v>2756.81</v>
      </c>
      <c r="O131">
        <v>0</v>
      </c>
      <c r="P131">
        <v>23157.239999999998</v>
      </c>
      <c r="Q131">
        <v>0</v>
      </c>
      <c r="R131">
        <v>28000</v>
      </c>
      <c r="S131">
        <v>23157.239999999998</v>
      </c>
      <c r="T131">
        <v>23157.239999999998</v>
      </c>
      <c r="U131">
        <v>13059.75</v>
      </c>
      <c r="V131">
        <v>3252.62</v>
      </c>
      <c r="W131">
        <v>0</v>
      </c>
      <c r="X131">
        <v>50725.36</v>
      </c>
      <c r="Y131">
        <v>0</v>
      </c>
      <c r="Z131">
        <v>26465.399999999998</v>
      </c>
      <c r="AA131">
        <v>56238.990000000005</v>
      </c>
      <c r="AB131">
        <v>39478</v>
      </c>
      <c r="AC131">
        <v>132327.04000000001</v>
      </c>
      <c r="AD131">
        <v>15989.52</v>
      </c>
      <c r="AE131">
        <v>27568.14</v>
      </c>
      <c r="AF131">
        <v>44109</v>
      </c>
      <c r="AG131">
        <v>22330.19</v>
      </c>
      <c r="AH131">
        <v>28946.550000000003</v>
      </c>
    </row>
    <row r="133" spans="1:34" x14ac:dyDescent="0.25">
      <c r="A133" t="s">
        <v>188</v>
      </c>
      <c r="B133" t="s">
        <v>77</v>
      </c>
      <c r="C133" t="s">
        <v>172</v>
      </c>
      <c r="D133" t="s">
        <v>74</v>
      </c>
      <c r="E133" t="s">
        <v>153</v>
      </c>
      <c r="F133" t="s">
        <v>72</v>
      </c>
      <c r="G133" t="s">
        <v>141</v>
      </c>
      <c r="H133" t="s">
        <v>104</v>
      </c>
      <c r="I133" t="s">
        <v>91</v>
      </c>
      <c r="J133" t="s">
        <v>83</v>
      </c>
      <c r="K133" t="s">
        <v>133</v>
      </c>
      <c r="L133" t="s">
        <v>127</v>
      </c>
      <c r="M133" t="s">
        <v>120</v>
      </c>
      <c r="N133" t="s">
        <v>168</v>
      </c>
      <c r="O133" t="s">
        <v>161</v>
      </c>
      <c r="P133" t="s">
        <v>98</v>
      </c>
      <c r="Q133" t="s">
        <v>85</v>
      </c>
      <c r="R133" t="s">
        <v>79</v>
      </c>
      <c r="S133" t="s">
        <v>109</v>
      </c>
      <c r="T133" t="s">
        <v>87</v>
      </c>
      <c r="U133" t="s">
        <v>138</v>
      </c>
      <c r="V133" t="s">
        <v>125</v>
      </c>
      <c r="W133" t="s">
        <v>170</v>
      </c>
      <c r="X133" t="s">
        <v>59</v>
      </c>
      <c r="Y133" t="s">
        <v>70</v>
      </c>
      <c r="Z133" t="s">
        <v>96</v>
      </c>
      <c r="AA133" t="s">
        <v>93</v>
      </c>
      <c r="AB133" t="s">
        <v>179</v>
      </c>
      <c r="AC133" t="s">
        <v>101</v>
      </c>
      <c r="AD133" t="s">
        <v>114</v>
      </c>
      <c r="AE133" t="s">
        <v>117</v>
      </c>
      <c r="AF133" t="s">
        <v>63</v>
      </c>
      <c r="AG133" t="s">
        <v>111</v>
      </c>
      <c r="AH133" t="s">
        <v>66</v>
      </c>
    </row>
    <row r="134" spans="1:34" x14ac:dyDescent="0.25">
      <c r="A134" t="s">
        <v>236</v>
      </c>
      <c r="B134">
        <v>3</v>
      </c>
      <c r="C134">
        <v>3</v>
      </c>
      <c r="D134">
        <v>3</v>
      </c>
      <c r="E134">
        <v>18</v>
      </c>
      <c r="F134">
        <v>11</v>
      </c>
      <c r="G134">
        <v>7</v>
      </c>
      <c r="H134">
        <v>1</v>
      </c>
      <c r="I134">
        <v>3</v>
      </c>
      <c r="J134">
        <v>5</v>
      </c>
      <c r="K134">
        <v>6</v>
      </c>
      <c r="L134">
        <v>5</v>
      </c>
      <c r="M134">
        <v>9</v>
      </c>
      <c r="N134">
        <v>1</v>
      </c>
      <c r="O134">
        <v>0</v>
      </c>
      <c r="P134">
        <v>3</v>
      </c>
      <c r="Q134">
        <v>0</v>
      </c>
      <c r="R134">
        <v>6</v>
      </c>
      <c r="S134">
        <v>3</v>
      </c>
      <c r="T134">
        <v>3</v>
      </c>
      <c r="U134">
        <v>3</v>
      </c>
      <c r="V134">
        <v>1</v>
      </c>
      <c r="W134">
        <v>0</v>
      </c>
      <c r="X134">
        <v>2</v>
      </c>
      <c r="Y134">
        <v>0</v>
      </c>
      <c r="Z134">
        <v>3</v>
      </c>
      <c r="AA134">
        <v>7</v>
      </c>
      <c r="AB134">
        <v>4</v>
      </c>
      <c r="AC134">
        <v>5</v>
      </c>
      <c r="AD134">
        <v>2</v>
      </c>
      <c r="AE134">
        <v>2</v>
      </c>
      <c r="AF134">
        <v>10</v>
      </c>
      <c r="AG134">
        <v>1</v>
      </c>
      <c r="AH134">
        <v>6</v>
      </c>
    </row>
    <row r="135" spans="1:34" x14ac:dyDescent="0.25">
      <c r="A135" t="s">
        <v>237</v>
      </c>
      <c r="B135">
        <v>44163.51</v>
      </c>
      <c r="C135">
        <v>14886.78</v>
      </c>
      <c r="D135">
        <v>18194.97</v>
      </c>
      <c r="E135">
        <v>69650.969999999987</v>
      </c>
      <c r="F135">
        <v>281655.11</v>
      </c>
      <c r="G135">
        <v>21996.879999999997</v>
      </c>
      <c r="H135">
        <v>7719.08</v>
      </c>
      <c r="I135">
        <v>33081.75</v>
      </c>
      <c r="J135">
        <v>16540.899999999998</v>
      </c>
      <c r="K135">
        <v>16159.330000000002</v>
      </c>
      <c r="L135">
        <v>3153.04</v>
      </c>
      <c r="M135">
        <v>98231.64</v>
      </c>
      <c r="N135">
        <v>2756.81</v>
      </c>
      <c r="O135">
        <v>0</v>
      </c>
      <c r="P135">
        <v>23157.239999999998</v>
      </c>
      <c r="Q135">
        <v>0</v>
      </c>
      <c r="R135">
        <v>28000</v>
      </c>
      <c r="S135">
        <v>23157.239999999998</v>
      </c>
      <c r="T135">
        <v>23157.239999999998</v>
      </c>
      <c r="U135">
        <v>13059.75</v>
      </c>
      <c r="V135">
        <v>3252.62</v>
      </c>
      <c r="W135">
        <v>0</v>
      </c>
      <c r="X135">
        <v>50725.36</v>
      </c>
      <c r="Y135">
        <v>0</v>
      </c>
      <c r="Z135">
        <v>26465.399999999998</v>
      </c>
      <c r="AA135">
        <v>56238.990000000005</v>
      </c>
      <c r="AB135">
        <v>39478</v>
      </c>
      <c r="AC135">
        <v>132327.04000000001</v>
      </c>
      <c r="AD135">
        <v>15989.52</v>
      </c>
      <c r="AE135">
        <v>27568.14</v>
      </c>
      <c r="AF135">
        <v>44109</v>
      </c>
      <c r="AG135">
        <v>22330.19</v>
      </c>
      <c r="AH135">
        <v>28946.550000000003</v>
      </c>
    </row>
    <row r="137" spans="1:34" x14ac:dyDescent="0.25">
      <c r="A137" t="s">
        <v>188</v>
      </c>
      <c r="B137" t="s">
        <v>77</v>
      </c>
      <c r="C137" t="s">
        <v>172</v>
      </c>
      <c r="D137" t="s">
        <v>74</v>
      </c>
      <c r="E137" t="s">
        <v>153</v>
      </c>
      <c r="F137" t="s">
        <v>72</v>
      </c>
      <c r="G137" t="s">
        <v>141</v>
      </c>
      <c r="H137" t="s">
        <v>104</v>
      </c>
      <c r="I137" t="s">
        <v>91</v>
      </c>
      <c r="J137" t="s">
        <v>83</v>
      </c>
      <c r="K137" t="s">
        <v>133</v>
      </c>
      <c r="L137" t="s">
        <v>127</v>
      </c>
      <c r="M137" t="s">
        <v>120</v>
      </c>
      <c r="N137" t="s">
        <v>168</v>
      </c>
      <c r="O137" t="s">
        <v>161</v>
      </c>
      <c r="P137" t="s">
        <v>98</v>
      </c>
      <c r="Q137" t="s">
        <v>85</v>
      </c>
      <c r="R137" t="s">
        <v>79</v>
      </c>
      <c r="S137" t="s">
        <v>109</v>
      </c>
      <c r="T137" t="s">
        <v>87</v>
      </c>
      <c r="U137" t="s">
        <v>138</v>
      </c>
      <c r="V137" t="s">
        <v>125</v>
      </c>
      <c r="W137" t="s">
        <v>170</v>
      </c>
      <c r="X137" t="s">
        <v>59</v>
      </c>
      <c r="Y137" t="s">
        <v>70</v>
      </c>
      <c r="Z137" t="s">
        <v>96</v>
      </c>
      <c r="AA137" t="s">
        <v>93</v>
      </c>
      <c r="AB137" t="s">
        <v>179</v>
      </c>
      <c r="AC137" t="s">
        <v>101</v>
      </c>
      <c r="AD137" t="s">
        <v>114</v>
      </c>
      <c r="AE137" t="s">
        <v>117</v>
      </c>
      <c r="AF137" t="s">
        <v>63</v>
      </c>
      <c r="AG137" t="s">
        <v>111</v>
      </c>
      <c r="AH137" t="s">
        <v>66</v>
      </c>
    </row>
    <row r="138" spans="1:34" x14ac:dyDescent="0.25">
      <c r="A138" t="s">
        <v>238</v>
      </c>
      <c r="B138">
        <v>3</v>
      </c>
      <c r="C138">
        <v>3</v>
      </c>
      <c r="D138">
        <v>3</v>
      </c>
      <c r="E138">
        <v>18</v>
      </c>
      <c r="F138">
        <v>10</v>
      </c>
      <c r="G138">
        <v>7</v>
      </c>
      <c r="H138">
        <v>1</v>
      </c>
      <c r="I138">
        <v>3</v>
      </c>
      <c r="J138">
        <v>5</v>
      </c>
      <c r="K138">
        <v>6</v>
      </c>
      <c r="L138">
        <v>5</v>
      </c>
      <c r="M138">
        <v>9</v>
      </c>
      <c r="N138">
        <v>1</v>
      </c>
      <c r="O138">
        <v>0</v>
      </c>
      <c r="P138">
        <v>3</v>
      </c>
      <c r="Q138">
        <v>0</v>
      </c>
      <c r="R138">
        <v>6</v>
      </c>
      <c r="S138">
        <v>3</v>
      </c>
      <c r="T138">
        <v>3</v>
      </c>
      <c r="U138">
        <v>3</v>
      </c>
      <c r="V138">
        <v>1</v>
      </c>
      <c r="W138">
        <v>0</v>
      </c>
      <c r="X138">
        <v>2</v>
      </c>
      <c r="Y138">
        <v>0</v>
      </c>
      <c r="Z138">
        <v>3</v>
      </c>
      <c r="AA138">
        <v>7</v>
      </c>
      <c r="AB138">
        <v>4</v>
      </c>
      <c r="AC138">
        <v>5</v>
      </c>
      <c r="AD138">
        <v>2</v>
      </c>
      <c r="AE138">
        <v>2</v>
      </c>
      <c r="AF138">
        <v>10</v>
      </c>
      <c r="AG138">
        <v>1</v>
      </c>
      <c r="AH138">
        <v>6</v>
      </c>
    </row>
    <row r="139" spans="1:34" x14ac:dyDescent="0.25">
      <c r="A139" t="s">
        <v>239</v>
      </c>
      <c r="B139">
        <v>44163.51</v>
      </c>
      <c r="C139">
        <v>14886.78</v>
      </c>
      <c r="D139">
        <v>18194.97</v>
      </c>
      <c r="E139">
        <v>69650.969999999987</v>
      </c>
      <c r="F139">
        <v>195985.3</v>
      </c>
      <c r="G139">
        <v>21996.879999999997</v>
      </c>
      <c r="H139">
        <v>7719.08</v>
      </c>
      <c r="I139">
        <v>33081.75</v>
      </c>
      <c r="J139">
        <v>16540.899999999998</v>
      </c>
      <c r="K139">
        <v>16159.330000000002</v>
      </c>
      <c r="L139">
        <v>3153.04</v>
      </c>
      <c r="M139">
        <v>98231.64</v>
      </c>
      <c r="N139">
        <v>2756.81</v>
      </c>
      <c r="O139">
        <v>0</v>
      </c>
      <c r="P139">
        <v>23157.239999999998</v>
      </c>
      <c r="Q139">
        <v>0</v>
      </c>
      <c r="R139">
        <v>28000</v>
      </c>
      <c r="S139">
        <v>23157.239999999998</v>
      </c>
      <c r="T139">
        <v>23157.239999999998</v>
      </c>
      <c r="U139">
        <v>13059.75</v>
      </c>
      <c r="V139">
        <v>3252.62</v>
      </c>
      <c r="W139">
        <v>0</v>
      </c>
      <c r="X139">
        <v>50725.36</v>
      </c>
      <c r="Y139">
        <v>0</v>
      </c>
      <c r="Z139">
        <v>26465.399999999998</v>
      </c>
      <c r="AA139">
        <v>56238.990000000005</v>
      </c>
      <c r="AB139">
        <v>39478</v>
      </c>
      <c r="AC139">
        <v>132327.04000000001</v>
      </c>
      <c r="AD139">
        <v>15989.52</v>
      </c>
      <c r="AE139">
        <v>27568.14</v>
      </c>
      <c r="AF139">
        <v>44109</v>
      </c>
      <c r="AG139">
        <v>22330.19</v>
      </c>
      <c r="AH139">
        <v>28946.550000000003</v>
      </c>
    </row>
    <row r="141" spans="1:34" x14ac:dyDescent="0.25">
      <c r="A141" t="s">
        <v>188</v>
      </c>
      <c r="B141" t="s">
        <v>77</v>
      </c>
      <c r="C141" t="s">
        <v>172</v>
      </c>
      <c r="D141" t="s">
        <v>74</v>
      </c>
      <c r="E141" t="s">
        <v>153</v>
      </c>
      <c r="F141" t="s">
        <v>72</v>
      </c>
      <c r="G141" t="s">
        <v>141</v>
      </c>
      <c r="H141" t="s">
        <v>104</v>
      </c>
      <c r="I141" t="s">
        <v>91</v>
      </c>
      <c r="J141" t="s">
        <v>83</v>
      </c>
      <c r="K141" t="s">
        <v>133</v>
      </c>
      <c r="L141" t="s">
        <v>127</v>
      </c>
      <c r="M141" t="s">
        <v>120</v>
      </c>
      <c r="N141" t="s">
        <v>168</v>
      </c>
      <c r="O141" t="s">
        <v>161</v>
      </c>
      <c r="P141" t="s">
        <v>98</v>
      </c>
      <c r="Q141" t="s">
        <v>85</v>
      </c>
      <c r="R141" t="s">
        <v>79</v>
      </c>
      <c r="S141" t="s">
        <v>109</v>
      </c>
      <c r="T141" t="s">
        <v>87</v>
      </c>
      <c r="U141" t="s">
        <v>138</v>
      </c>
      <c r="V141" t="s">
        <v>125</v>
      </c>
      <c r="W141" t="s">
        <v>170</v>
      </c>
      <c r="X141" t="s">
        <v>59</v>
      </c>
      <c r="Y141" t="s">
        <v>70</v>
      </c>
      <c r="Z141" t="s">
        <v>96</v>
      </c>
      <c r="AA141" t="s">
        <v>93</v>
      </c>
      <c r="AB141" t="s">
        <v>179</v>
      </c>
      <c r="AC141" t="s">
        <v>101</v>
      </c>
      <c r="AD141" t="s">
        <v>114</v>
      </c>
      <c r="AE141" t="s">
        <v>117</v>
      </c>
      <c r="AF141" t="s">
        <v>63</v>
      </c>
      <c r="AG141" t="s">
        <v>111</v>
      </c>
      <c r="AH141" t="s">
        <v>66</v>
      </c>
    </row>
    <row r="142" spans="1:34" x14ac:dyDescent="0.25">
      <c r="A142" t="s">
        <v>189</v>
      </c>
      <c r="B142">
        <v>3</v>
      </c>
      <c r="C142">
        <v>3</v>
      </c>
      <c r="D142">
        <v>3</v>
      </c>
      <c r="E142">
        <v>18</v>
      </c>
      <c r="F142">
        <v>11</v>
      </c>
      <c r="G142">
        <v>4</v>
      </c>
      <c r="H142">
        <v>1</v>
      </c>
      <c r="I142">
        <v>20</v>
      </c>
      <c r="J142">
        <v>2</v>
      </c>
      <c r="K142">
        <v>6</v>
      </c>
      <c r="L142">
        <v>5</v>
      </c>
      <c r="M142">
        <v>18</v>
      </c>
      <c r="N142">
        <v>1</v>
      </c>
      <c r="O142">
        <v>0</v>
      </c>
      <c r="P142">
        <v>3</v>
      </c>
      <c r="Q142">
        <v>0</v>
      </c>
      <c r="R142">
        <v>3</v>
      </c>
      <c r="S142">
        <v>3</v>
      </c>
      <c r="T142">
        <v>3</v>
      </c>
      <c r="U142">
        <v>2</v>
      </c>
      <c r="V142">
        <v>1</v>
      </c>
      <c r="W142">
        <v>0</v>
      </c>
      <c r="X142">
        <v>2</v>
      </c>
      <c r="Y142">
        <v>0</v>
      </c>
      <c r="Z142">
        <v>3</v>
      </c>
      <c r="AA142">
        <v>7</v>
      </c>
      <c r="AB142">
        <v>4</v>
      </c>
      <c r="AC142">
        <v>5</v>
      </c>
      <c r="AD142">
        <v>2</v>
      </c>
      <c r="AE142">
        <v>2</v>
      </c>
      <c r="AF142">
        <v>10</v>
      </c>
      <c r="AG142">
        <v>1</v>
      </c>
      <c r="AH142">
        <v>6</v>
      </c>
    </row>
    <row r="143" spans="1:34" x14ac:dyDescent="0.25">
      <c r="A143" t="s">
        <v>190</v>
      </c>
      <c r="B143">
        <v>44163.51</v>
      </c>
      <c r="C143">
        <v>14886.78</v>
      </c>
      <c r="D143">
        <v>18194.97</v>
      </c>
      <c r="E143">
        <v>69650.969999999987</v>
      </c>
      <c r="F143">
        <v>281655.11</v>
      </c>
      <c r="G143">
        <v>12072.34</v>
      </c>
      <c r="H143">
        <v>7719.08</v>
      </c>
      <c r="I143">
        <v>79947.51999999999</v>
      </c>
      <c r="J143">
        <v>6616.36</v>
      </c>
      <c r="K143">
        <v>16092.25</v>
      </c>
      <c r="L143">
        <v>3153.04</v>
      </c>
      <c r="M143">
        <v>265124.71999999997</v>
      </c>
      <c r="N143">
        <v>2756.81</v>
      </c>
      <c r="O143">
        <v>0</v>
      </c>
      <c r="P143">
        <v>23157.239999999998</v>
      </c>
      <c r="Q143">
        <v>0</v>
      </c>
      <c r="R143">
        <v>21383.65</v>
      </c>
      <c r="S143">
        <v>23157.239999999998</v>
      </c>
      <c r="T143">
        <v>23157.239999999998</v>
      </c>
      <c r="U143">
        <v>8706.5</v>
      </c>
      <c r="V143">
        <v>3252.62</v>
      </c>
      <c r="W143">
        <v>0</v>
      </c>
      <c r="X143">
        <v>50725.36</v>
      </c>
      <c r="Y143">
        <v>0</v>
      </c>
      <c r="Z143">
        <v>26465.399999999998</v>
      </c>
      <c r="AA143">
        <v>56238.990000000005</v>
      </c>
      <c r="AB143">
        <v>39478</v>
      </c>
      <c r="AC143">
        <v>132327.04000000001</v>
      </c>
      <c r="AD143">
        <v>15989.52</v>
      </c>
      <c r="AE143">
        <v>27568.14</v>
      </c>
      <c r="AF143">
        <v>44109</v>
      </c>
      <c r="AG143">
        <v>22330.19</v>
      </c>
      <c r="AH143">
        <v>28946.550000000003</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O11"/>
  <sheetViews>
    <sheetView topLeftCell="E1" workbookViewId="0">
      <selection activeCell="F3" sqref="F3"/>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2</v>
      </c>
      <c r="G3">
        <v>13</v>
      </c>
      <c r="H3" s="7">
        <f>J3/30</f>
        <v>94343.990333333335</v>
      </c>
      <c r="I3" s="7">
        <v>2700125</v>
      </c>
      <c r="J3" s="7">
        <v>2830319.71</v>
      </c>
      <c r="K3" s="8">
        <f>+J3*F3</f>
        <v>5660639.4199999999</v>
      </c>
      <c r="L3" s="9"/>
      <c r="M3" s="9"/>
      <c r="N3" s="43">
        <f>H3*F3*G3</f>
        <v>2452943.7486666669</v>
      </c>
      <c r="O3" s="86">
        <f>SUM(N3)</f>
        <v>2452943.7486666669</v>
      </c>
    </row>
    <row r="4" spans="1:15" ht="36" x14ac:dyDescent="0.25">
      <c r="A4" s="6">
        <v>5</v>
      </c>
      <c r="B4" s="6" t="s">
        <v>23</v>
      </c>
      <c r="C4" s="6" t="s">
        <v>24</v>
      </c>
      <c r="D4" s="6" t="s">
        <v>23</v>
      </c>
      <c r="E4" s="6"/>
      <c r="H4" s="7">
        <f>INSUMOS!$BD$96</f>
        <v>1100483.2399999998</v>
      </c>
      <c r="I4" s="7">
        <v>1100483.2399999998</v>
      </c>
      <c r="J4" s="7">
        <v>1100483.2399999998</v>
      </c>
      <c r="K4" s="8">
        <v>1100483.2399999998</v>
      </c>
      <c r="L4" s="9"/>
      <c r="M4" s="9"/>
      <c r="N4" s="43">
        <f>K4</f>
        <v>1100483.2399999998</v>
      </c>
    </row>
    <row r="5" spans="1:15" ht="36" x14ac:dyDescent="0.25">
      <c r="A5" s="6">
        <v>6</v>
      </c>
      <c r="B5" s="6" t="s">
        <v>23</v>
      </c>
      <c r="C5" s="6" t="s">
        <v>25</v>
      </c>
      <c r="D5" s="6" t="s">
        <v>23</v>
      </c>
      <c r="E5" s="6"/>
      <c r="H5" s="7">
        <f>MAQUINARIA!$BJ$73</f>
        <v>240199.16172269819</v>
      </c>
      <c r="I5" s="7">
        <v>240199.16172269819</v>
      </c>
      <c r="J5" s="7">
        <v>240199.16172269819</v>
      </c>
      <c r="K5" s="8">
        <v>240199.16172269819</v>
      </c>
      <c r="L5" s="9"/>
      <c r="M5" s="9"/>
      <c r="N5" s="43">
        <f>K5</f>
        <v>240199.16172269819</v>
      </c>
      <c r="O5" s="86">
        <f>SUM(N4:N5)</f>
        <v>1340682.401722698</v>
      </c>
    </row>
    <row r="6" spans="1:15" x14ac:dyDescent="0.25">
      <c r="L6" s="104" t="s">
        <v>14</v>
      </c>
      <c r="M6" s="105"/>
      <c r="N6" s="12">
        <f>L3</f>
        <v>0</v>
      </c>
    </row>
    <row r="7" spans="1:15" x14ac:dyDescent="0.25">
      <c r="L7" s="104" t="s">
        <v>15</v>
      </c>
      <c r="M7" s="105"/>
      <c r="N7" s="12">
        <v>0</v>
      </c>
    </row>
    <row r="8" spans="1:15" x14ac:dyDescent="0.25">
      <c r="L8" s="13" t="s">
        <v>27</v>
      </c>
      <c r="M8" s="13"/>
      <c r="N8" s="14">
        <f>SUM(N3:N7)</f>
        <v>3793626.1503893649</v>
      </c>
    </row>
    <row r="9" spans="1:15" x14ac:dyDescent="0.25">
      <c r="L9" s="13" t="s">
        <v>28</v>
      </c>
      <c r="M9" s="18">
        <v>0.1</v>
      </c>
      <c r="N9" s="14">
        <f>+N8*M9</f>
        <v>379362.61503893649</v>
      </c>
    </row>
    <row r="10" spans="1:15" x14ac:dyDescent="0.25">
      <c r="L10" s="13" t="s">
        <v>29</v>
      </c>
      <c r="M10" s="13"/>
      <c r="N10" s="14">
        <f>+(N8*10%)*19%</f>
        <v>72078.896857397936</v>
      </c>
    </row>
    <row r="11" spans="1:15" x14ac:dyDescent="0.25">
      <c r="L11" s="13" t="s">
        <v>30</v>
      </c>
      <c r="M11" s="13"/>
      <c r="N11" s="14">
        <f>+N8+N9+N10</f>
        <v>4245067.6622856995</v>
      </c>
    </row>
  </sheetData>
  <mergeCells count="4">
    <mergeCell ref="A1:G1"/>
    <mergeCell ref="H1:N1"/>
    <mergeCell ref="L6:M6"/>
    <mergeCell ref="L7:M7"/>
  </mergeCells>
  <conditionalFormatting sqref="M7">
    <cfRule type="expression" dxfId="17" priority="9">
      <formula>ISERROR($P7)</formula>
    </cfRule>
  </conditionalFormatting>
  <conditionalFormatting sqref="M9">
    <cfRule type="expression" dxfId="16" priority="3">
      <formula>ISERROR($P9)</formula>
    </cfRule>
  </conditionalFormatting>
  <conditionalFormatting sqref="N6">
    <cfRule type="expression" dxfId="15" priority="6">
      <formula>ISERROR($J4)</formula>
    </cfRule>
  </conditionalFormatting>
  <conditionalFormatting sqref="N6:N7">
    <cfRule type="expression" dxfId="14" priority="8">
      <formula>ISERROR($G7)</formula>
    </cfRule>
  </conditionalFormatting>
  <conditionalFormatting sqref="N6:N11">
    <cfRule type="expression" dxfId="13" priority="4">
      <formula>ISERROR($Q6)</formula>
    </cfRule>
  </conditionalFormatting>
  <conditionalFormatting sqref="N7:N10">
    <cfRule type="expression" dxfId="12" priority="5">
      <formula>ISERROR($G7)</formula>
    </cfRule>
  </conditionalFormatting>
  <conditionalFormatting sqref="N8">
    <cfRule type="expression" dxfId="11" priority="1">
      <formula>ISERROR($J6)</formula>
    </cfRule>
  </conditionalFormatting>
  <conditionalFormatting sqref="N9">
    <cfRule type="expression" dxfId="10" priority="7">
      <formula>ISERROR($J10)</formula>
    </cfRule>
  </conditionalFormatting>
  <conditionalFormatting sqref="N11">
    <cfRule type="expression" dxfId="9" priority="2">
      <formula>ISERROR($J12)</formula>
    </cfRule>
  </conditionalFormatting>
  <dataValidations count="1">
    <dataValidation type="decimal" allowBlank="1" showInputMessage="1" showErrorMessage="1" errorTitle="Error" error="Mayor o igual a 1 y Menor al Ofertado" promptTitle="Porcentaje de AIU" prompt="Mayor o igual a 1 y Menor al Ofertado" sqref="M9" xr:uid="{00000000-0002-0000-1D00-000000000000}"/>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O11"/>
  <sheetViews>
    <sheetView workbookViewId="0">
      <selection activeCell="O5" sqref="O5"/>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1</v>
      </c>
      <c r="G3">
        <v>13</v>
      </c>
      <c r="H3" s="7">
        <f>J3/30</f>
        <v>94343.990333333335</v>
      </c>
      <c r="I3" s="7">
        <v>2700125</v>
      </c>
      <c r="J3" s="7">
        <v>2830319.71</v>
      </c>
      <c r="K3" s="8">
        <f>+J3*F3</f>
        <v>2830319.71</v>
      </c>
      <c r="L3" s="9"/>
      <c r="M3" s="9"/>
      <c r="N3" s="43">
        <f>H3*F3*G3</f>
        <v>1226471.8743333335</v>
      </c>
      <c r="O3" s="86">
        <f>SUM(N3)</f>
        <v>1226471.8743333335</v>
      </c>
    </row>
    <row r="4" spans="1:15" ht="36" x14ac:dyDescent="0.25">
      <c r="A4" s="6">
        <v>5</v>
      </c>
      <c r="B4" s="6" t="s">
        <v>23</v>
      </c>
      <c r="C4" s="6" t="s">
        <v>24</v>
      </c>
      <c r="D4" s="6" t="s">
        <v>23</v>
      </c>
      <c r="E4" s="6"/>
      <c r="H4" s="7">
        <f>INSUMOS!$BF$96</f>
        <v>1369026.1399999997</v>
      </c>
      <c r="I4" s="7">
        <v>1369026.1399999997</v>
      </c>
      <c r="J4" s="7">
        <v>1369026.1399999997</v>
      </c>
      <c r="K4" s="8">
        <v>1369026.1399999997</v>
      </c>
      <c r="L4" s="9"/>
      <c r="M4" s="9"/>
      <c r="N4" s="43">
        <f>K4</f>
        <v>1369026.1399999997</v>
      </c>
    </row>
    <row r="5" spans="1:15" ht="36" x14ac:dyDescent="0.25">
      <c r="A5" s="6">
        <v>6</v>
      </c>
      <c r="B5" s="6" t="s">
        <v>23</v>
      </c>
      <c r="C5" s="6" t="s">
        <v>25</v>
      </c>
      <c r="D5" s="6" t="s">
        <v>23</v>
      </c>
      <c r="E5" s="6"/>
      <c r="H5" s="7">
        <f>MAQUINARIA!$BL$73</f>
        <v>281000.00034759147</v>
      </c>
      <c r="I5" s="7">
        <v>281000.00034759147</v>
      </c>
      <c r="J5" s="7">
        <v>281000.00034759147</v>
      </c>
      <c r="K5" s="8">
        <v>281000.00034759147</v>
      </c>
      <c r="L5" s="9"/>
      <c r="M5" s="9"/>
      <c r="N5" s="43">
        <f>K5</f>
        <v>281000.00034759147</v>
      </c>
      <c r="O5" s="86">
        <f>SUM(N4:N5)</f>
        <v>1650026.1403475911</v>
      </c>
    </row>
    <row r="6" spans="1:15" x14ac:dyDescent="0.25">
      <c r="L6" s="104" t="s">
        <v>14</v>
      </c>
      <c r="M6" s="105"/>
      <c r="N6" s="12">
        <f>L3</f>
        <v>0</v>
      </c>
    </row>
    <row r="7" spans="1:15" x14ac:dyDescent="0.25">
      <c r="L7" s="104" t="s">
        <v>15</v>
      </c>
      <c r="M7" s="105"/>
      <c r="N7" s="12">
        <v>0</v>
      </c>
    </row>
    <row r="8" spans="1:15" x14ac:dyDescent="0.25">
      <c r="L8" s="13" t="s">
        <v>27</v>
      </c>
      <c r="M8" s="13"/>
      <c r="N8" s="14">
        <f>SUM(N3:N7)</f>
        <v>2876498.0146809244</v>
      </c>
    </row>
    <row r="9" spans="1:15" x14ac:dyDescent="0.25">
      <c r="L9" s="13" t="s">
        <v>28</v>
      </c>
      <c r="M9" s="18">
        <v>0.1</v>
      </c>
      <c r="N9" s="14">
        <f>+N8*M9</f>
        <v>287649.80146809242</v>
      </c>
    </row>
    <row r="10" spans="1:15" x14ac:dyDescent="0.25">
      <c r="L10" s="13" t="s">
        <v>29</v>
      </c>
      <c r="M10" s="13"/>
      <c r="N10" s="14">
        <f>+(N8*10%)*19%</f>
        <v>54653.462278937564</v>
      </c>
    </row>
    <row r="11" spans="1:15" x14ac:dyDescent="0.25">
      <c r="L11" s="13" t="s">
        <v>30</v>
      </c>
      <c r="M11" s="13"/>
      <c r="N11" s="14">
        <f>+N8+N9+N10</f>
        <v>3218801.2784279543</v>
      </c>
    </row>
  </sheetData>
  <mergeCells count="4">
    <mergeCell ref="A1:G1"/>
    <mergeCell ref="H1:N1"/>
    <mergeCell ref="L6:M6"/>
    <mergeCell ref="L7:M7"/>
  </mergeCells>
  <conditionalFormatting sqref="M7">
    <cfRule type="expression" dxfId="8" priority="9">
      <formula>ISERROR($P7)</formula>
    </cfRule>
  </conditionalFormatting>
  <conditionalFormatting sqref="M9">
    <cfRule type="expression" dxfId="7" priority="3">
      <formula>ISERROR($P9)</formula>
    </cfRule>
  </conditionalFormatting>
  <conditionalFormatting sqref="N6">
    <cfRule type="expression" dxfId="6" priority="6">
      <formula>ISERROR($J4)</formula>
    </cfRule>
  </conditionalFormatting>
  <conditionalFormatting sqref="N6:N7">
    <cfRule type="expression" dxfId="5" priority="8">
      <formula>ISERROR($G7)</formula>
    </cfRule>
  </conditionalFormatting>
  <conditionalFormatting sqref="N6:N11">
    <cfRule type="expression" dxfId="4" priority="4">
      <formula>ISERROR($Q6)</formula>
    </cfRule>
  </conditionalFormatting>
  <conditionalFormatting sqref="N7:N10">
    <cfRule type="expression" dxfId="3" priority="5">
      <formula>ISERROR($G7)</formula>
    </cfRule>
  </conditionalFormatting>
  <conditionalFormatting sqref="N8">
    <cfRule type="expression" dxfId="2" priority="1">
      <formula>ISERROR($J6)</formula>
    </cfRule>
  </conditionalFormatting>
  <conditionalFormatting sqref="N9">
    <cfRule type="expression" dxfId="1" priority="7">
      <formula>ISERROR($J10)</formula>
    </cfRule>
  </conditionalFormatting>
  <conditionalFormatting sqref="N11">
    <cfRule type="expression" dxfId="0" priority="2">
      <formula>ISERROR($J12)</formula>
    </cfRule>
  </conditionalFormatting>
  <dataValidations count="1">
    <dataValidation type="decimal" allowBlank="1" showInputMessage="1" showErrorMessage="1" errorTitle="Error" error="Mayor o igual a 1 y Menor al Ofertado" promptTitle="Porcentaje de AIU" prompt="Mayor o igual a 1 y Menor al Ofertado" sqref="M9" xr:uid="{00000000-0002-0000-1E00-000000000000}"/>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V34"/>
  <sheetViews>
    <sheetView zoomScale="90" zoomScaleNormal="90" workbookViewId="0">
      <pane xSplit="2" ySplit="4" topLeftCell="C5" activePane="bottomRight" state="frozen"/>
      <selection pane="topRight" activeCell="C1" sqref="C1"/>
      <selection pane="bottomLeft" activeCell="A5" sqref="A5"/>
      <selection pane="bottomRight" activeCell="G4" sqref="G4"/>
    </sheetView>
  </sheetViews>
  <sheetFormatPr baseColWidth="10" defaultColWidth="11.42578125" defaultRowHeight="15.75" x14ac:dyDescent="0.25"/>
  <cols>
    <col min="1" max="1" width="64" style="76" customWidth="1"/>
    <col min="2" max="2" width="11.85546875" style="76" customWidth="1"/>
    <col min="3" max="3" width="24" style="76" customWidth="1"/>
    <col min="4" max="4" width="23.28515625" style="76" customWidth="1"/>
    <col min="5" max="5" width="24.42578125" style="76" customWidth="1"/>
    <col min="6" max="6" width="24.28515625" style="76" customWidth="1"/>
    <col min="7" max="7" width="24" style="76" customWidth="1"/>
    <col min="8" max="8" width="24.140625" style="76" customWidth="1"/>
    <col min="9" max="9" width="23.5703125" style="76" customWidth="1"/>
    <col min="10" max="10" width="23.28515625" style="76" customWidth="1"/>
    <col min="11" max="11" width="24" style="76" customWidth="1"/>
    <col min="12" max="13" width="23.7109375" style="76" customWidth="1"/>
    <col min="14" max="15" width="23.28515625" style="76" customWidth="1"/>
    <col min="16" max="16" width="23.5703125" style="76" customWidth="1"/>
    <col min="17" max="17" width="23.85546875" style="76" customWidth="1"/>
    <col min="18" max="18" width="23.42578125" style="95" customWidth="1"/>
    <col min="19" max="19" width="24" style="95" bestFit="1" customWidth="1"/>
    <col min="20" max="20" width="23.28515625" style="95" customWidth="1"/>
    <col min="21" max="21" width="23.42578125" style="95" customWidth="1"/>
    <col min="22" max="22" width="23.85546875" style="95" customWidth="1"/>
    <col min="23" max="23" width="24.28515625" style="95" customWidth="1"/>
    <col min="24" max="24" width="23.85546875" style="95" customWidth="1"/>
    <col min="25" max="25" width="24.5703125" style="95" customWidth="1"/>
    <col min="26" max="26" width="23.85546875" style="95" customWidth="1"/>
    <col min="27" max="27" width="23.42578125" style="95" customWidth="1"/>
    <col min="28" max="28" width="24" style="95" customWidth="1"/>
    <col min="29" max="29" width="24.140625" style="95" customWidth="1"/>
    <col min="30" max="30" width="23.42578125" style="95" customWidth="1"/>
    <col min="31" max="31" width="24.140625" style="95" customWidth="1"/>
    <col min="32" max="33" width="24" style="95" customWidth="1"/>
    <col min="34" max="35" width="24" style="76" customWidth="1"/>
    <col min="36" max="36" width="24.85546875" style="95" customWidth="1"/>
    <col min="37" max="37" width="24.5703125" style="76" customWidth="1"/>
    <col min="38" max="38" width="23.42578125" style="95" customWidth="1"/>
    <col min="39" max="39" width="23.85546875" style="95" customWidth="1"/>
    <col min="40" max="41" width="23.85546875" style="76" customWidth="1"/>
    <col min="42" max="42" width="24" style="95" customWidth="1"/>
    <col min="43" max="43" width="21.140625" style="95" customWidth="1"/>
    <col min="44" max="44" width="21.28515625" style="76" customWidth="1"/>
    <col min="45" max="45" width="22.42578125" style="95" customWidth="1"/>
    <col min="46" max="46" width="18.85546875" style="76" bestFit="1" customWidth="1"/>
    <col min="47" max="47" width="17.42578125" style="76" bestFit="1" customWidth="1"/>
    <col min="48" max="48" width="14.42578125" style="76" bestFit="1" customWidth="1"/>
    <col min="49" max="54" width="11.42578125" style="76"/>
    <col min="55" max="55" width="11.42578125" style="76" customWidth="1"/>
    <col min="56" max="16384" width="11.42578125" style="76"/>
  </cols>
  <sheetData>
    <row r="1" spans="1:48" x14ac:dyDescent="0.25">
      <c r="A1" s="109" t="s">
        <v>240</v>
      </c>
      <c r="B1" s="109"/>
      <c r="C1" s="71" t="s">
        <v>241</v>
      </c>
      <c r="D1" s="71" t="s">
        <v>242</v>
      </c>
      <c r="E1" s="71" t="s">
        <v>243</v>
      </c>
      <c r="F1" s="71" t="s">
        <v>244</v>
      </c>
      <c r="G1" s="71" t="s">
        <v>245</v>
      </c>
      <c r="H1" s="71" t="s">
        <v>246</v>
      </c>
      <c r="I1" s="71" t="s">
        <v>247</v>
      </c>
      <c r="J1" s="71" t="s">
        <v>248</v>
      </c>
      <c r="K1" s="71" t="s">
        <v>249</v>
      </c>
      <c r="L1" s="71" t="s">
        <v>250</v>
      </c>
      <c r="M1" s="71" t="s">
        <v>251</v>
      </c>
      <c r="N1" s="71" t="s">
        <v>252</v>
      </c>
      <c r="O1" s="71" t="s">
        <v>253</v>
      </c>
      <c r="P1" s="71" t="s">
        <v>254</v>
      </c>
      <c r="Q1" s="71" t="s">
        <v>255</v>
      </c>
      <c r="R1" s="91" t="s">
        <v>256</v>
      </c>
      <c r="S1" s="91" t="s">
        <v>257</v>
      </c>
      <c r="T1" s="91" t="s">
        <v>258</v>
      </c>
      <c r="U1" s="91" t="s">
        <v>259</v>
      </c>
      <c r="V1" s="91" t="s">
        <v>260</v>
      </c>
      <c r="W1" s="91" t="s">
        <v>261</v>
      </c>
      <c r="X1" s="91" t="s">
        <v>262</v>
      </c>
      <c r="Y1" s="91" t="s">
        <v>263</v>
      </c>
      <c r="Z1" s="91" t="s">
        <v>264</v>
      </c>
      <c r="AA1" s="91" t="s">
        <v>265</v>
      </c>
      <c r="AB1" s="91" t="s">
        <v>266</v>
      </c>
      <c r="AC1" s="91" t="s">
        <v>267</v>
      </c>
      <c r="AD1" s="91" t="s">
        <v>268</v>
      </c>
      <c r="AE1" s="91" t="s">
        <v>269</v>
      </c>
      <c r="AF1" s="91" t="s">
        <v>270</v>
      </c>
      <c r="AG1" s="91" t="s">
        <v>271</v>
      </c>
      <c r="AH1" s="71" t="s">
        <v>272</v>
      </c>
      <c r="AI1" s="71" t="s">
        <v>273</v>
      </c>
      <c r="AJ1" s="91" t="s">
        <v>274</v>
      </c>
      <c r="AK1" s="71" t="s">
        <v>275</v>
      </c>
      <c r="AL1" s="91" t="s">
        <v>276</v>
      </c>
      <c r="AM1" s="91" t="s">
        <v>277</v>
      </c>
      <c r="AN1" s="71" t="s">
        <v>278</v>
      </c>
      <c r="AO1" s="71" t="s">
        <v>279</v>
      </c>
      <c r="AP1" s="91" t="s">
        <v>280</v>
      </c>
      <c r="AQ1" s="91" t="s">
        <v>281</v>
      </c>
      <c r="AR1" s="71" t="s">
        <v>282</v>
      </c>
      <c r="AS1" s="91" t="s">
        <v>283</v>
      </c>
      <c r="AT1" s="78"/>
    </row>
    <row r="2" spans="1:48" x14ac:dyDescent="0.25">
      <c r="A2" s="109" t="s">
        <v>284</v>
      </c>
      <c r="B2" s="109"/>
      <c r="C2" s="72">
        <v>6477670</v>
      </c>
      <c r="D2" s="72">
        <v>391856</v>
      </c>
      <c r="E2" s="72">
        <v>1408646</v>
      </c>
      <c r="F2" s="72">
        <v>13616904</v>
      </c>
      <c r="G2" s="72">
        <v>9698386</v>
      </c>
      <c r="H2" s="72">
        <v>58713677</v>
      </c>
      <c r="I2" s="72">
        <v>2424632</v>
      </c>
      <c r="J2" s="72">
        <v>8650086</v>
      </c>
      <c r="K2" s="72">
        <v>2418084</v>
      </c>
      <c r="L2" s="72">
        <v>832780</v>
      </c>
      <c r="M2" s="72">
        <v>838081</v>
      </c>
      <c r="N2" s="72">
        <v>1777250</v>
      </c>
      <c r="O2" s="72">
        <v>455585</v>
      </c>
      <c r="P2" s="72">
        <v>14670136</v>
      </c>
      <c r="Q2" s="72">
        <v>801978</v>
      </c>
      <c r="R2" s="92">
        <v>924200</v>
      </c>
      <c r="S2" s="92">
        <v>2918434</v>
      </c>
      <c r="T2" s="92">
        <v>1241714</v>
      </c>
      <c r="U2" s="92">
        <v>861256</v>
      </c>
      <c r="V2" s="92">
        <v>1600405</v>
      </c>
      <c r="W2" s="92">
        <v>1746350</v>
      </c>
      <c r="X2" s="92">
        <v>2864886</v>
      </c>
      <c r="Y2" s="92">
        <v>673988</v>
      </c>
      <c r="Z2" s="92">
        <v>281323</v>
      </c>
      <c r="AA2" s="92">
        <v>27846927</v>
      </c>
      <c r="AB2" s="92">
        <v>234926</v>
      </c>
      <c r="AC2" s="92">
        <v>986451</v>
      </c>
      <c r="AD2" s="92">
        <v>1343699</v>
      </c>
      <c r="AE2" s="92">
        <v>11330118</v>
      </c>
      <c r="AF2" s="92">
        <v>18931026</v>
      </c>
      <c r="AG2" s="92">
        <v>9698953</v>
      </c>
      <c r="AH2" s="72">
        <v>295115</v>
      </c>
      <c r="AI2" s="72">
        <v>244893</v>
      </c>
      <c r="AJ2" s="92">
        <v>1629701</v>
      </c>
      <c r="AK2" s="72">
        <v>1249450</v>
      </c>
      <c r="AL2" s="92">
        <v>23616351</v>
      </c>
      <c r="AM2" s="92">
        <v>2327128</v>
      </c>
      <c r="AN2" s="72">
        <v>79992</v>
      </c>
      <c r="AO2" s="72">
        <v>1106551</v>
      </c>
      <c r="AP2" s="92">
        <v>17090645</v>
      </c>
      <c r="AQ2" s="92">
        <v>40915100</v>
      </c>
      <c r="AR2" s="72">
        <v>51437873</v>
      </c>
      <c r="AS2" s="92">
        <v>1343491889</v>
      </c>
      <c r="AT2" s="78"/>
    </row>
    <row r="3" spans="1:48" x14ac:dyDescent="0.25">
      <c r="A3" s="109" t="s">
        <v>285</v>
      </c>
      <c r="B3" s="109"/>
      <c r="C3" s="72">
        <f t="shared" ref="C3:AS3" si="0">C2-C30</f>
        <v>4866709.2032499993</v>
      </c>
      <c r="D3" s="72">
        <f t="shared" si="0"/>
        <v>391856</v>
      </c>
      <c r="E3" s="72">
        <f t="shared" si="0"/>
        <v>875580.18175999995</v>
      </c>
      <c r="F3" s="72">
        <f t="shared" si="0"/>
        <v>12952422.038459999</v>
      </c>
      <c r="G3" s="72">
        <f t="shared" si="0"/>
        <v>6414371.9916999992</v>
      </c>
      <c r="H3" s="72">
        <f t="shared" si="0"/>
        <v>51087800.744419999</v>
      </c>
      <c r="I3" s="72">
        <f t="shared" si="0"/>
        <v>1767315.4878199999</v>
      </c>
      <c r="J3" s="72">
        <f t="shared" si="0"/>
        <v>8434144.7369999997</v>
      </c>
      <c r="K3" s="72">
        <f t="shared" si="0"/>
        <v>755337.78555000038</v>
      </c>
      <c r="L3" s="72">
        <f t="shared" si="0"/>
        <v>495911.33878000005</v>
      </c>
      <c r="M3" s="72">
        <f t="shared" si="0"/>
        <v>838081</v>
      </c>
      <c r="N3" s="72">
        <f t="shared" si="0"/>
        <v>1331500.8483800001</v>
      </c>
      <c r="O3" s="72">
        <f t="shared" si="0"/>
        <v>325039.68488000002</v>
      </c>
      <c r="P3" s="72">
        <f t="shared" si="0"/>
        <v>7661424.4328799965</v>
      </c>
      <c r="Q3" s="72">
        <f t="shared" si="0"/>
        <v>619341.92565000011</v>
      </c>
      <c r="R3" s="92">
        <f t="shared" si="0"/>
        <v>284056.71368000004</v>
      </c>
      <c r="S3" s="92">
        <f t="shared" si="0"/>
        <v>2089219.5500800004</v>
      </c>
      <c r="T3" s="92">
        <f t="shared" si="0"/>
        <v>1155337.4948</v>
      </c>
      <c r="U3" s="92">
        <f t="shared" si="0"/>
        <v>43374.882790000062</v>
      </c>
      <c r="V3" s="92">
        <f t="shared" si="0"/>
        <v>689534.04008000053</v>
      </c>
      <c r="W3" s="92">
        <f t="shared" si="0"/>
        <v>1046700.3078800002</v>
      </c>
      <c r="X3" s="92">
        <f t="shared" si="0"/>
        <v>2402563.0931999995</v>
      </c>
      <c r="Y3" s="92">
        <f t="shared" si="0"/>
        <v>582995.95550000004</v>
      </c>
      <c r="Z3" s="92">
        <f t="shared" si="0"/>
        <v>260186.32089999999</v>
      </c>
      <c r="AA3" s="92">
        <f t="shared" si="0"/>
        <v>25817987.890080001</v>
      </c>
      <c r="AB3" s="92">
        <f t="shared" si="0"/>
        <v>192347.65834999998</v>
      </c>
      <c r="AC3" s="92">
        <f t="shared" si="0"/>
        <v>38777.956799999694</v>
      </c>
      <c r="AD3" s="92">
        <f t="shared" si="0"/>
        <v>36329.427019999828</v>
      </c>
      <c r="AE3" s="92">
        <f t="shared" si="0"/>
        <v>10050622.044</v>
      </c>
      <c r="AF3" s="92">
        <f t="shared" si="0"/>
        <v>13837281.691920005</v>
      </c>
      <c r="AG3" s="92">
        <f t="shared" si="0"/>
        <v>9251646.1779999994</v>
      </c>
      <c r="AH3" s="72">
        <f t="shared" si="0"/>
        <v>295115</v>
      </c>
      <c r="AI3" s="72">
        <f t="shared" si="0"/>
        <v>244893</v>
      </c>
      <c r="AJ3" s="92">
        <f t="shared" si="0"/>
        <v>858482.2834999999</v>
      </c>
      <c r="AK3" s="72">
        <f t="shared" si="0"/>
        <v>1249450</v>
      </c>
      <c r="AL3" s="92">
        <f t="shared" si="0"/>
        <v>21518631.078000002</v>
      </c>
      <c r="AM3" s="92">
        <f t="shared" si="0"/>
        <v>1702440.93475</v>
      </c>
      <c r="AN3" s="72">
        <f t="shared" si="0"/>
        <v>79992</v>
      </c>
      <c r="AO3" s="72">
        <f t="shared" si="0"/>
        <v>1106551</v>
      </c>
      <c r="AP3" s="92">
        <f t="shared" si="0"/>
        <v>15708621.140600001</v>
      </c>
      <c r="AQ3" s="92">
        <f t="shared" si="0"/>
        <v>27480418.826148856</v>
      </c>
      <c r="AR3" s="72">
        <f t="shared" si="0"/>
        <v>51437873</v>
      </c>
      <c r="AS3" s="92">
        <f t="shared" si="0"/>
        <v>1109018864.1685569</v>
      </c>
      <c r="AT3" s="78"/>
    </row>
    <row r="4" spans="1:48" s="77" customFormat="1" ht="90" x14ac:dyDescent="0.25">
      <c r="A4" s="71" t="s">
        <v>286</v>
      </c>
      <c r="B4" s="71" t="s">
        <v>287</v>
      </c>
      <c r="C4" s="71" t="s">
        <v>77</v>
      </c>
      <c r="D4" s="71" t="s">
        <v>288</v>
      </c>
      <c r="E4" s="71" t="s">
        <v>289</v>
      </c>
      <c r="F4" s="71" t="s">
        <v>74</v>
      </c>
      <c r="G4" s="71" t="s">
        <v>153</v>
      </c>
      <c r="H4" s="71" t="s">
        <v>72</v>
      </c>
      <c r="I4" s="71" t="s">
        <v>141</v>
      </c>
      <c r="J4" s="71" t="s">
        <v>104</v>
      </c>
      <c r="K4" s="71" t="s">
        <v>91</v>
      </c>
      <c r="L4" s="71" t="s">
        <v>83</v>
      </c>
      <c r="M4" s="71" t="s">
        <v>290</v>
      </c>
      <c r="N4" s="71" t="s">
        <v>133</v>
      </c>
      <c r="O4" s="71" t="s">
        <v>127</v>
      </c>
      <c r="P4" s="71" t="s">
        <v>120</v>
      </c>
      <c r="Q4" s="71" t="s">
        <v>291</v>
      </c>
      <c r="R4" s="91" t="s">
        <v>292</v>
      </c>
      <c r="S4" s="91" t="s">
        <v>98</v>
      </c>
      <c r="T4" s="91" t="s">
        <v>538</v>
      </c>
      <c r="U4" s="91" t="s">
        <v>535</v>
      </c>
      <c r="V4" s="91" t="s">
        <v>536</v>
      </c>
      <c r="W4" s="91" t="s">
        <v>537</v>
      </c>
      <c r="X4" s="91" t="s">
        <v>138</v>
      </c>
      <c r="Y4" s="91" t="s">
        <v>293</v>
      </c>
      <c r="Z4" s="91" t="s">
        <v>170</v>
      </c>
      <c r="AA4" s="91" t="s">
        <v>294</v>
      </c>
      <c r="AB4" s="91" t="s">
        <v>70</v>
      </c>
      <c r="AC4" s="91" t="s">
        <v>96</v>
      </c>
      <c r="AD4" s="91" t="s">
        <v>93</v>
      </c>
      <c r="AE4" s="91" t="s">
        <v>179</v>
      </c>
      <c r="AF4" s="91" t="s">
        <v>89</v>
      </c>
      <c r="AG4" s="91" t="s">
        <v>114</v>
      </c>
      <c r="AH4" s="71" t="s">
        <v>295</v>
      </c>
      <c r="AI4" s="71" t="s">
        <v>296</v>
      </c>
      <c r="AJ4" s="91" t="s">
        <v>117</v>
      </c>
      <c r="AK4" s="71" t="s">
        <v>297</v>
      </c>
      <c r="AL4" s="91" t="s">
        <v>63</v>
      </c>
      <c r="AM4" s="91" t="s">
        <v>111</v>
      </c>
      <c r="AN4" s="71" t="s">
        <v>298</v>
      </c>
      <c r="AO4" s="71" t="s">
        <v>299</v>
      </c>
      <c r="AP4" s="91" t="s">
        <v>66</v>
      </c>
      <c r="AQ4" s="91" t="s">
        <v>300</v>
      </c>
      <c r="AR4" s="71" t="s">
        <v>301</v>
      </c>
      <c r="AS4" s="91" t="s">
        <v>302</v>
      </c>
      <c r="AT4" s="79" t="s">
        <v>34</v>
      </c>
      <c r="AU4" s="77" t="s">
        <v>303</v>
      </c>
    </row>
    <row r="5" spans="1:48" x14ac:dyDescent="0.25">
      <c r="A5" s="78" t="s">
        <v>304</v>
      </c>
      <c r="B5" s="78">
        <v>4233100</v>
      </c>
      <c r="C5" s="80">
        <v>326067.63681</v>
      </c>
      <c r="D5" s="80">
        <v>0</v>
      </c>
      <c r="E5" s="80">
        <v>111055.37880000002</v>
      </c>
      <c r="F5" s="80">
        <v>148690.95197999998</v>
      </c>
      <c r="G5" s="80">
        <v>845349.66899999999</v>
      </c>
      <c r="H5" s="80">
        <v>1365636.1155900001</v>
      </c>
      <c r="I5" s="80">
        <v>189282.19580999998</v>
      </c>
      <c r="J5" s="80">
        <v>17275.301039999998</v>
      </c>
      <c r="K5" s="80">
        <v>308487.26280000003</v>
      </c>
      <c r="L5" s="80">
        <v>29614.827359999996</v>
      </c>
      <c r="M5" s="80">
        <v>0</v>
      </c>
      <c r="N5" s="80">
        <v>37297.702319999997</v>
      </c>
      <c r="O5" s="80">
        <v>35282.517599999999</v>
      </c>
      <c r="P5" s="80">
        <v>2245858.6362900003</v>
      </c>
      <c r="Q5" s="80">
        <v>54313.686299999994</v>
      </c>
      <c r="R5" s="94">
        <v>405373.72931999998</v>
      </c>
      <c r="S5" s="94">
        <v>172753.0104</v>
      </c>
      <c r="T5" s="94">
        <v>86376.5052</v>
      </c>
      <c r="U5" s="94">
        <v>163127.69691000003</v>
      </c>
      <c r="V5" s="94">
        <v>172753.0104</v>
      </c>
      <c r="W5" s="94">
        <v>86376.5052</v>
      </c>
      <c r="X5" s="94">
        <v>109379.28465</v>
      </c>
      <c r="Y5" s="94">
        <v>7279.3635599999998</v>
      </c>
      <c r="Z5" s="94">
        <v>21136.679100000001</v>
      </c>
      <c r="AA5" s="94">
        <v>723420.5196</v>
      </c>
      <c r="AB5" s="94">
        <v>28385.561100000003</v>
      </c>
      <c r="AC5" s="94">
        <v>197431.88400000002</v>
      </c>
      <c r="AD5" s="94">
        <v>283808.43396000005</v>
      </c>
      <c r="AE5" s="94">
        <v>220879.41</v>
      </c>
      <c r="AF5" s="94">
        <v>999499.30440000002</v>
      </c>
      <c r="AG5" s="94">
        <v>35784.545760000001</v>
      </c>
      <c r="AH5" s="80">
        <v>0</v>
      </c>
      <c r="AI5" s="80">
        <v>0</v>
      </c>
      <c r="AJ5" s="94">
        <v>61697.497319999995</v>
      </c>
      <c r="AK5" s="80">
        <v>0</v>
      </c>
      <c r="AL5" s="94">
        <v>814412.67599999998</v>
      </c>
      <c r="AM5" s="94">
        <v>49974.965219999998</v>
      </c>
      <c r="AN5" s="80">
        <v>0</v>
      </c>
      <c r="AO5" s="80">
        <v>0</v>
      </c>
      <c r="AP5" s="94">
        <v>462731.11800000002</v>
      </c>
      <c r="AQ5" s="94">
        <v>4078898.105674448</v>
      </c>
      <c r="AR5" s="80">
        <v>0</v>
      </c>
      <c r="AS5" s="93">
        <v>63975980.660898015</v>
      </c>
      <c r="AT5" s="80">
        <f>SUM(C5:AS5)</f>
        <v>78871672.348372459</v>
      </c>
      <c r="AU5" s="81">
        <f>AT5-AS5</f>
        <v>14895691.687474445</v>
      </c>
    </row>
    <row r="6" spans="1:48" x14ac:dyDescent="0.25">
      <c r="A6" s="78" t="s">
        <v>305</v>
      </c>
      <c r="B6" s="78">
        <v>4213000</v>
      </c>
      <c r="C6" s="80">
        <v>164729.89230000004</v>
      </c>
      <c r="D6" s="80">
        <v>0</v>
      </c>
      <c r="E6" s="80">
        <v>55527.68940000001</v>
      </c>
      <c r="F6" s="80">
        <v>67867.238100000002</v>
      </c>
      <c r="G6" s="80">
        <v>341236.47630000004</v>
      </c>
      <c r="H6" s="80">
        <v>328961.32604999992</v>
      </c>
      <c r="I6" s="80">
        <v>95566.561260000002</v>
      </c>
      <c r="J6" s="80">
        <v>8637.6505199999992</v>
      </c>
      <c r="K6" s="80">
        <v>135734.40906000001</v>
      </c>
      <c r="L6" s="80">
        <v>18509.267099999997</v>
      </c>
      <c r="M6" s="80">
        <v>0</v>
      </c>
      <c r="N6" s="80">
        <v>34231.597560000002</v>
      </c>
      <c r="O6" s="80">
        <v>17641.2588</v>
      </c>
      <c r="P6" s="80">
        <v>1055859.6752699998</v>
      </c>
      <c r="Q6" s="80">
        <v>10862.737259999998</v>
      </c>
      <c r="R6" s="94">
        <v>135436.62078</v>
      </c>
      <c r="S6" s="94">
        <v>86376.5052</v>
      </c>
      <c r="T6" s="94">
        <v>0</v>
      </c>
      <c r="U6" s="94">
        <v>0</v>
      </c>
      <c r="V6" s="94">
        <v>168033.01519999999</v>
      </c>
      <c r="W6" s="94">
        <v>43188.2526</v>
      </c>
      <c r="X6" s="94">
        <v>80151.564150000006</v>
      </c>
      <c r="Y6" s="94">
        <v>3639.6817799999999</v>
      </c>
      <c r="Z6" s="94">
        <v>0</v>
      </c>
      <c r="AA6" s="94">
        <v>56761.677840000004</v>
      </c>
      <c r="AB6" s="94">
        <v>14192.780550000001</v>
      </c>
      <c r="AC6" s="94">
        <v>98715.94200000001</v>
      </c>
      <c r="AD6" s="94">
        <v>129564.71304000002</v>
      </c>
      <c r="AE6" s="94">
        <v>44175.882000000005</v>
      </c>
      <c r="AF6" s="94">
        <v>388694.16149999999</v>
      </c>
      <c r="AG6" s="94">
        <v>17892.27288</v>
      </c>
      <c r="AH6" s="80">
        <v>0</v>
      </c>
      <c r="AI6" s="80">
        <v>0</v>
      </c>
      <c r="AJ6" s="94">
        <v>30848.748659999997</v>
      </c>
      <c r="AK6" s="80">
        <v>0</v>
      </c>
      <c r="AL6" s="94">
        <v>98715.94200000001</v>
      </c>
      <c r="AM6" s="94">
        <v>24987.482609999999</v>
      </c>
      <c r="AN6" s="80">
        <v>0</v>
      </c>
      <c r="AO6" s="80">
        <v>0</v>
      </c>
      <c r="AP6" s="94">
        <v>206686.5735</v>
      </c>
      <c r="AQ6" s="94">
        <v>208224.31786763229</v>
      </c>
      <c r="AR6" s="80">
        <v>0</v>
      </c>
      <c r="AS6" s="93">
        <v>21008614.111416996</v>
      </c>
      <c r="AT6" s="80">
        <f t="shared" ref="AT6:AT29" si="1">SUM(C6:AS6)</f>
        <v>25180266.024554625</v>
      </c>
      <c r="AU6" s="81">
        <f t="shared" ref="AU6:AU29" si="2">AT6-AS6</f>
        <v>4171651.9131376296</v>
      </c>
      <c r="AV6" s="90">
        <f>+AS5+AS8</f>
        <v>65031689.912728012</v>
      </c>
    </row>
    <row r="7" spans="1:48" x14ac:dyDescent="0.25">
      <c r="A7" s="78" t="s">
        <v>306</v>
      </c>
      <c r="B7" s="78">
        <v>4211200</v>
      </c>
      <c r="C7" s="80">
        <v>82364.946150000018</v>
      </c>
      <c r="D7" s="80">
        <v>0</v>
      </c>
      <c r="E7" s="80">
        <v>16658.306820000002</v>
      </c>
      <c r="F7" s="80">
        <v>20360.171430000002</v>
      </c>
      <c r="G7" s="80">
        <v>159377.79363</v>
      </c>
      <c r="H7" s="80">
        <v>271310.55794999999</v>
      </c>
      <c r="I7" s="80">
        <v>30784.22712</v>
      </c>
      <c r="J7" s="80">
        <v>8637.6505199999992</v>
      </c>
      <c r="K7" s="80">
        <v>37018.47825</v>
      </c>
      <c r="L7" s="80">
        <v>7403.7068399999989</v>
      </c>
      <c r="M7" s="80">
        <v>0</v>
      </c>
      <c r="N7" s="80">
        <v>24148.814490000004</v>
      </c>
      <c r="O7" s="80">
        <v>3528.2517600000001</v>
      </c>
      <c r="P7" s="80">
        <v>233137.87596</v>
      </c>
      <c r="Q7" s="80">
        <v>3084.87039</v>
      </c>
      <c r="R7" s="94">
        <v>42571.258380000007</v>
      </c>
      <c r="S7" s="94">
        <v>25912.951559999998</v>
      </c>
      <c r="T7" s="94">
        <v>0</v>
      </c>
      <c r="U7" s="94">
        <v>23928.304350000002</v>
      </c>
      <c r="V7" s="94">
        <v>25912.951559999998</v>
      </c>
      <c r="W7" s="94">
        <v>25912.951559999998</v>
      </c>
      <c r="X7" s="94">
        <v>9742.5735000000004</v>
      </c>
      <c r="Y7" s="94">
        <v>3639.6817799999999</v>
      </c>
      <c r="Z7" s="94">
        <v>0</v>
      </c>
      <c r="AA7" s="94">
        <v>56761.677840000004</v>
      </c>
      <c r="AB7" s="94">
        <v>0</v>
      </c>
      <c r="AC7" s="94">
        <v>29614.782599999999</v>
      </c>
      <c r="AD7" s="94">
        <v>0</v>
      </c>
      <c r="AE7" s="94">
        <f>44175.882+42571.26</f>
        <v>86747.141999999993</v>
      </c>
      <c r="AF7" s="94">
        <v>168434.12919000001</v>
      </c>
      <c r="AG7" s="94">
        <v>17892.27288</v>
      </c>
      <c r="AH7" s="80">
        <v>0</v>
      </c>
      <c r="AI7" s="80">
        <v>0</v>
      </c>
      <c r="AJ7" s="94">
        <v>30848.748659999997</v>
      </c>
      <c r="AK7" s="80">
        <v>0</v>
      </c>
      <c r="AL7" s="94">
        <v>98715.94200000001</v>
      </c>
      <c r="AM7" s="94">
        <v>24987.482609999999</v>
      </c>
      <c r="AN7" s="80">
        <v>0</v>
      </c>
      <c r="AO7" s="80">
        <v>0</v>
      </c>
      <c r="AP7" s="94">
        <v>32391.189450000002</v>
      </c>
      <c r="AQ7" s="94">
        <v>587828.06047555932</v>
      </c>
      <c r="AR7" s="80">
        <v>0</v>
      </c>
      <c r="AS7" s="93">
        <v>6545397.3613460008</v>
      </c>
      <c r="AT7" s="80">
        <f t="shared" si="1"/>
        <v>8735055.1130515598</v>
      </c>
      <c r="AU7" s="81">
        <f t="shared" si="2"/>
        <v>2189657.751705559</v>
      </c>
    </row>
    <row r="8" spans="1:48" x14ac:dyDescent="0.25">
      <c r="A8" s="78" t="s">
        <v>307</v>
      </c>
      <c r="B8" s="78"/>
      <c r="C8" s="80">
        <v>0</v>
      </c>
      <c r="D8" s="80">
        <v>0</v>
      </c>
      <c r="E8" s="80">
        <v>0</v>
      </c>
      <c r="F8" s="80">
        <v>0</v>
      </c>
      <c r="G8" s="80">
        <v>0</v>
      </c>
      <c r="H8" s="80">
        <v>0</v>
      </c>
      <c r="I8" s="80">
        <v>0</v>
      </c>
      <c r="J8" s="80">
        <v>0</v>
      </c>
      <c r="K8" s="80">
        <v>0</v>
      </c>
      <c r="L8" s="80">
        <v>0</v>
      </c>
      <c r="M8" s="80">
        <v>0</v>
      </c>
      <c r="N8" s="80">
        <v>0</v>
      </c>
      <c r="O8" s="80">
        <v>0</v>
      </c>
      <c r="P8" s="80">
        <v>0</v>
      </c>
      <c r="Q8" s="80">
        <v>0</v>
      </c>
      <c r="R8" s="94">
        <v>0</v>
      </c>
      <c r="S8" s="94">
        <v>0</v>
      </c>
      <c r="T8" s="94">
        <v>0</v>
      </c>
      <c r="U8" s="94">
        <v>0</v>
      </c>
      <c r="V8" s="94">
        <v>0</v>
      </c>
      <c r="W8" s="94">
        <v>0</v>
      </c>
      <c r="X8" s="94">
        <v>0</v>
      </c>
      <c r="Y8" s="94">
        <v>0</v>
      </c>
      <c r="Z8" s="94">
        <v>0</v>
      </c>
      <c r="AA8" s="94">
        <v>0</v>
      </c>
      <c r="AB8" s="94">
        <v>0</v>
      </c>
      <c r="AC8" s="94">
        <v>0</v>
      </c>
      <c r="AD8" s="94">
        <v>0</v>
      </c>
      <c r="AE8" s="94">
        <v>0</v>
      </c>
      <c r="AF8" s="94">
        <v>0</v>
      </c>
      <c r="AG8" s="94">
        <v>0</v>
      </c>
      <c r="AH8" s="80">
        <v>0</v>
      </c>
      <c r="AI8" s="80">
        <v>0</v>
      </c>
      <c r="AJ8" s="94">
        <v>0</v>
      </c>
      <c r="AK8" s="80">
        <v>0</v>
      </c>
      <c r="AL8" s="94">
        <v>0</v>
      </c>
      <c r="AM8" s="94">
        <v>0</v>
      </c>
      <c r="AN8" s="80">
        <v>0</v>
      </c>
      <c r="AO8" s="80">
        <v>0</v>
      </c>
      <c r="AP8" s="94">
        <v>0</v>
      </c>
      <c r="AQ8" s="94">
        <v>0</v>
      </c>
      <c r="AR8" s="80">
        <v>0</v>
      </c>
      <c r="AS8" s="93">
        <v>1055709.25183</v>
      </c>
      <c r="AT8" s="80">
        <f t="shared" si="1"/>
        <v>1055709.25183</v>
      </c>
      <c r="AU8" s="81">
        <f t="shared" si="2"/>
        <v>0</v>
      </c>
    </row>
    <row r="9" spans="1:48" x14ac:dyDescent="0.25">
      <c r="A9" s="78" t="s">
        <v>308</v>
      </c>
      <c r="B9" s="78">
        <v>4222119</v>
      </c>
      <c r="C9" s="80">
        <v>49418.967690000005</v>
      </c>
      <c r="D9" s="80">
        <v>0</v>
      </c>
      <c r="E9" s="80">
        <v>16658.306820000002</v>
      </c>
      <c r="F9" s="80">
        <v>20360.171430000002</v>
      </c>
      <c r="G9" s="80">
        <v>77939.435429999983</v>
      </c>
      <c r="H9" s="80">
        <v>315172.06808999996</v>
      </c>
      <c r="I9" s="80">
        <v>18444.734369999998</v>
      </c>
      <c r="J9" s="80">
        <v>8637.6505199999992</v>
      </c>
      <c r="K9" s="80">
        <v>37018.47825</v>
      </c>
      <c r="L9" s="80">
        <v>11105.560259999998</v>
      </c>
      <c r="M9" s="80">
        <v>0</v>
      </c>
      <c r="N9" s="80">
        <v>42273.324630000003</v>
      </c>
      <c r="O9" s="80">
        <v>3528.2517600000001</v>
      </c>
      <c r="P9" s="80">
        <v>171529.54055999999</v>
      </c>
      <c r="Q9" s="80">
        <v>3084.87039</v>
      </c>
      <c r="R9" s="94">
        <v>0</v>
      </c>
      <c r="S9" s="94">
        <v>25912.951559999998</v>
      </c>
      <c r="T9" s="94">
        <v>0</v>
      </c>
      <c r="U9" s="94">
        <v>31332</v>
      </c>
      <c r="V9" s="94">
        <v>25912.951559999998</v>
      </c>
      <c r="W9" s="94">
        <v>25912.951559999998</v>
      </c>
      <c r="X9" s="94">
        <v>14613.86025</v>
      </c>
      <c r="Y9" s="94">
        <v>3639.6817799999999</v>
      </c>
      <c r="Z9" s="94">
        <v>0</v>
      </c>
      <c r="AA9" s="94">
        <v>56761.677840000004</v>
      </c>
      <c r="AB9" s="94">
        <v>0</v>
      </c>
      <c r="AC9" s="94">
        <v>29614.782599999999</v>
      </c>
      <c r="AD9" s="94">
        <v>42571.258379999999</v>
      </c>
      <c r="AE9" s="94">
        <v>44175.882000000005</v>
      </c>
      <c r="AF9" s="94">
        <v>168434.12919000001</v>
      </c>
      <c r="AG9" s="94">
        <v>17892.27288</v>
      </c>
      <c r="AH9" s="80">
        <v>0</v>
      </c>
      <c r="AI9" s="80">
        <v>0</v>
      </c>
      <c r="AJ9" s="94">
        <v>30848.748659999997</v>
      </c>
      <c r="AK9" s="80">
        <v>0</v>
      </c>
      <c r="AL9" s="94">
        <v>98715.94200000001</v>
      </c>
      <c r="AM9" s="94">
        <v>24987.482609999999</v>
      </c>
      <c r="AN9" s="80">
        <v>0</v>
      </c>
      <c r="AO9" s="80">
        <v>0</v>
      </c>
      <c r="AP9" s="94">
        <v>32391.189450000002</v>
      </c>
      <c r="AQ9" s="94">
        <v>833121.30606200139</v>
      </c>
      <c r="AR9" s="80">
        <v>0</v>
      </c>
      <c r="AS9" s="93">
        <v>13301936.573058002</v>
      </c>
      <c r="AT9" s="80">
        <f t="shared" si="1"/>
        <v>15583947.001640003</v>
      </c>
      <c r="AU9" s="81">
        <f t="shared" si="2"/>
        <v>2282010.4285820015</v>
      </c>
    </row>
    <row r="10" spans="1:48" x14ac:dyDescent="0.25">
      <c r="A10" s="78" t="s">
        <v>309</v>
      </c>
      <c r="B10" s="78">
        <v>4222120</v>
      </c>
      <c r="C10" s="80">
        <v>49418.967690000005</v>
      </c>
      <c r="D10" s="80">
        <v>0</v>
      </c>
      <c r="E10" s="80">
        <v>16658.306820000002</v>
      </c>
      <c r="F10" s="80">
        <v>20360.171430000002</v>
      </c>
      <c r="G10" s="80">
        <v>77939.435429999983</v>
      </c>
      <c r="H10" s="80">
        <v>219307.55069999999</v>
      </c>
      <c r="I10" s="80">
        <v>18444.734369999998</v>
      </c>
      <c r="J10" s="80">
        <v>8637.6505199999992</v>
      </c>
      <c r="K10" s="80">
        <v>37018.47825</v>
      </c>
      <c r="L10" s="80">
        <v>18509.267099999997</v>
      </c>
      <c r="M10" s="80">
        <v>0</v>
      </c>
      <c r="N10" s="80">
        <v>12165.891089999999</v>
      </c>
      <c r="O10" s="80">
        <v>3528.2517600000001</v>
      </c>
      <c r="P10" s="80">
        <v>132385.66728000002</v>
      </c>
      <c r="Q10" s="80">
        <v>32191.727700000003</v>
      </c>
      <c r="R10" s="94">
        <v>0</v>
      </c>
      <c r="S10" s="94">
        <v>25912.951559999998</v>
      </c>
      <c r="T10" s="94">
        <v>0</v>
      </c>
      <c r="U10" s="94">
        <v>36267.797099999996</v>
      </c>
      <c r="V10" s="94">
        <v>25912.951559999998</v>
      </c>
      <c r="W10" s="94">
        <v>25912.951559999998</v>
      </c>
      <c r="X10" s="94">
        <v>4871.2867500000002</v>
      </c>
      <c r="Y10" s="94">
        <v>3639.6817799999999</v>
      </c>
      <c r="Z10" s="94">
        <v>0</v>
      </c>
      <c r="AA10" s="94">
        <v>56761.677840000004</v>
      </c>
      <c r="AB10" s="94">
        <v>0</v>
      </c>
      <c r="AC10" s="94">
        <v>29614.782599999999</v>
      </c>
      <c r="AD10" s="94">
        <v>42571.258379999999</v>
      </c>
      <c r="AE10" s="94">
        <v>44175.882000000005</v>
      </c>
      <c r="AF10" s="94">
        <v>168434.12919000001</v>
      </c>
      <c r="AG10" s="94">
        <v>17892.27288</v>
      </c>
      <c r="AH10" s="80">
        <v>0</v>
      </c>
      <c r="AI10" s="80">
        <v>0</v>
      </c>
      <c r="AJ10" s="94">
        <v>30848.748659999997</v>
      </c>
      <c r="AK10" s="80">
        <v>0</v>
      </c>
      <c r="AL10" s="94">
        <v>49357.971000000005</v>
      </c>
      <c r="AM10" s="94">
        <v>24987.482609999999</v>
      </c>
      <c r="AN10" s="80">
        <v>0</v>
      </c>
      <c r="AO10" s="80">
        <v>0</v>
      </c>
      <c r="AP10" s="94">
        <v>32391.189450000002</v>
      </c>
      <c r="AQ10" s="94">
        <v>568915.31831379991</v>
      </c>
      <c r="AR10" s="80">
        <v>0</v>
      </c>
      <c r="AS10" s="93">
        <v>13407507.498241</v>
      </c>
      <c r="AT10" s="80">
        <f t="shared" si="1"/>
        <v>15242541.931614799</v>
      </c>
      <c r="AU10" s="81">
        <f t="shared" si="2"/>
        <v>1835034.4333737995</v>
      </c>
    </row>
    <row r="11" spans="1:48" x14ac:dyDescent="0.25">
      <c r="A11" s="78" t="s">
        <v>310</v>
      </c>
      <c r="B11" s="78">
        <v>4222122</v>
      </c>
      <c r="C11" s="80">
        <v>49418.967690000005</v>
      </c>
      <c r="D11" s="80">
        <v>0</v>
      </c>
      <c r="E11" s="80">
        <v>16658.306820000002</v>
      </c>
      <c r="F11" s="80">
        <v>20360.171430000002</v>
      </c>
      <c r="G11" s="80">
        <v>77939.435429999983</v>
      </c>
      <c r="H11" s="80">
        <v>315172.06808999996</v>
      </c>
      <c r="I11" s="80">
        <v>43123.719869999994</v>
      </c>
      <c r="J11" s="80">
        <v>8637.6505199999992</v>
      </c>
      <c r="K11" s="80">
        <v>61697.441369999993</v>
      </c>
      <c r="L11" s="80">
        <v>11105.560259999998</v>
      </c>
      <c r="M11" s="80">
        <v>0</v>
      </c>
      <c r="N11" s="80">
        <v>18232.41531</v>
      </c>
      <c r="O11" s="80">
        <v>3528.2517600000001</v>
      </c>
      <c r="P11" s="80">
        <v>193994.00268000001</v>
      </c>
      <c r="Q11" s="80">
        <v>11706.082800000002</v>
      </c>
      <c r="R11" s="94">
        <v>0</v>
      </c>
      <c r="S11" s="94">
        <v>25912.951559999998</v>
      </c>
      <c r="T11" s="94">
        <v>0</v>
      </c>
      <c r="U11" s="94">
        <v>31332</v>
      </c>
      <c r="V11" s="94">
        <v>25912.951559999998</v>
      </c>
      <c r="W11" s="94">
        <v>25912.951559999998</v>
      </c>
      <c r="X11" s="94">
        <v>9742.5735000000004</v>
      </c>
      <c r="Y11" s="94">
        <v>3639.6817799999999</v>
      </c>
      <c r="Z11" s="94">
        <v>0</v>
      </c>
      <c r="AA11" s="94">
        <v>56761.677840000004</v>
      </c>
      <c r="AB11" s="94">
        <v>0</v>
      </c>
      <c r="AC11" s="94">
        <v>29614.782599999999</v>
      </c>
      <c r="AD11" s="94">
        <v>42571.258379999999</v>
      </c>
      <c r="AE11" s="94">
        <v>44175.882000000005</v>
      </c>
      <c r="AF11" s="94">
        <v>168434.12919000001</v>
      </c>
      <c r="AG11" s="94">
        <v>17892.27288</v>
      </c>
      <c r="AH11" s="80">
        <v>0</v>
      </c>
      <c r="AI11" s="80">
        <v>0</v>
      </c>
      <c r="AJ11" s="94">
        <v>30848.748659999997</v>
      </c>
      <c r="AK11" s="80">
        <v>0</v>
      </c>
      <c r="AL11" s="94">
        <v>49357.971000000005</v>
      </c>
      <c r="AM11" s="94">
        <v>24987.482609999999</v>
      </c>
      <c r="AN11" s="80">
        <v>0</v>
      </c>
      <c r="AO11" s="80">
        <v>0</v>
      </c>
      <c r="AP11" s="94">
        <v>32391.189450000002</v>
      </c>
      <c r="AQ11" s="94">
        <v>568915.31831379991</v>
      </c>
      <c r="AR11" s="80">
        <v>0</v>
      </c>
      <c r="AS11" s="93">
        <v>12351798.246410998</v>
      </c>
      <c r="AT11" s="80">
        <f t="shared" si="1"/>
        <v>14371776.143324798</v>
      </c>
      <c r="AU11" s="81">
        <f t="shared" si="2"/>
        <v>2019977.8969138004</v>
      </c>
    </row>
    <row r="12" spans="1:48" x14ac:dyDescent="0.25">
      <c r="A12" s="78" t="s">
        <v>311</v>
      </c>
      <c r="B12" s="78">
        <v>4222125</v>
      </c>
      <c r="C12" s="80">
        <v>49418.967690000005</v>
      </c>
      <c r="D12" s="80">
        <v>0</v>
      </c>
      <c r="E12" s="80">
        <v>16658.306820000002</v>
      </c>
      <c r="F12" s="80">
        <v>20360.171430000002</v>
      </c>
      <c r="G12" s="80">
        <v>77939.435429999983</v>
      </c>
      <c r="H12" s="80">
        <v>219307.55069999999</v>
      </c>
      <c r="I12" s="80">
        <v>17210.801879999999</v>
      </c>
      <c r="J12" s="80">
        <v>8637.6505199999992</v>
      </c>
      <c r="K12" s="80">
        <v>37018.47825</v>
      </c>
      <c r="L12" s="80">
        <v>11105.560259999998</v>
      </c>
      <c r="M12" s="80">
        <v>0</v>
      </c>
      <c r="N12" s="80">
        <v>41973.074549999998</v>
      </c>
      <c r="O12" s="80">
        <v>3528.2517600000001</v>
      </c>
      <c r="P12" s="80">
        <v>164843.70578999998</v>
      </c>
      <c r="Q12" s="80">
        <v>6011.391090000001</v>
      </c>
      <c r="R12" s="94">
        <v>0</v>
      </c>
      <c r="S12" s="94">
        <v>25912.951559999998</v>
      </c>
      <c r="T12" s="94">
        <v>0</v>
      </c>
      <c r="U12" s="94">
        <v>31332</v>
      </c>
      <c r="V12" s="94">
        <v>25912.951559999998</v>
      </c>
      <c r="W12" s="94">
        <v>25912.951559999998</v>
      </c>
      <c r="X12" s="94">
        <v>9742.5735000000004</v>
      </c>
      <c r="Y12" s="94">
        <v>3639.6817799999999</v>
      </c>
      <c r="Z12" s="94">
        <v>0</v>
      </c>
      <c r="AA12" s="94">
        <v>56761.677840000004</v>
      </c>
      <c r="AB12" s="94">
        <v>0</v>
      </c>
      <c r="AC12" s="94">
        <v>29614.782599999999</v>
      </c>
      <c r="AD12" s="94">
        <v>42571.258379999999</v>
      </c>
      <c r="AE12" s="94">
        <v>44175.882000000005</v>
      </c>
      <c r="AF12" s="94">
        <v>168434.12919000001</v>
      </c>
      <c r="AG12" s="94">
        <v>17892.27288</v>
      </c>
      <c r="AH12" s="80">
        <v>0</v>
      </c>
      <c r="AI12" s="80">
        <v>0</v>
      </c>
      <c r="AJ12" s="94">
        <v>30848.748659999997</v>
      </c>
      <c r="AK12" s="80">
        <v>0</v>
      </c>
      <c r="AL12" s="94">
        <v>49357.971000000005</v>
      </c>
      <c r="AM12" s="94">
        <v>24987.482609999999</v>
      </c>
      <c r="AN12" s="80">
        <v>0</v>
      </c>
      <c r="AO12" s="80">
        <v>0</v>
      </c>
      <c r="AP12" s="94">
        <v>32391.189450000002</v>
      </c>
      <c r="AQ12" s="94">
        <v>568915.31831379991</v>
      </c>
      <c r="AR12" s="80">
        <v>0</v>
      </c>
      <c r="AS12" s="93">
        <v>3694982.3814049996</v>
      </c>
      <c r="AT12" s="80">
        <f t="shared" si="1"/>
        <v>5557399.5504588</v>
      </c>
      <c r="AU12" s="81">
        <f t="shared" si="2"/>
        <v>1862417.1690538004</v>
      </c>
    </row>
    <row r="13" spans="1:48" x14ac:dyDescent="0.25">
      <c r="A13" s="78" t="s">
        <v>312</v>
      </c>
      <c r="B13" s="78">
        <v>4222124</v>
      </c>
      <c r="C13" s="80">
        <v>49418.967690000005</v>
      </c>
      <c r="D13" s="80">
        <v>0</v>
      </c>
      <c r="E13" s="80">
        <v>16658.306820000002</v>
      </c>
      <c r="F13" s="80">
        <v>20360.171430000002</v>
      </c>
      <c r="G13" s="80">
        <v>77939.435429999983</v>
      </c>
      <c r="H13" s="80">
        <v>315172.06808999996</v>
      </c>
      <c r="I13" s="80">
        <v>6105.2416199999998</v>
      </c>
      <c r="J13" s="80">
        <v>8637.6505199999992</v>
      </c>
      <c r="K13" s="80">
        <v>49357.959809999993</v>
      </c>
      <c r="L13" s="80">
        <v>11105.560259999998</v>
      </c>
      <c r="M13" s="80">
        <v>0</v>
      </c>
      <c r="N13" s="80">
        <v>18232.41531</v>
      </c>
      <c r="O13" s="80">
        <v>3528.2517600000001</v>
      </c>
      <c r="P13" s="80">
        <v>237754.63497000001</v>
      </c>
      <c r="Q13" s="80">
        <v>3084.87039</v>
      </c>
      <c r="R13" s="94">
        <v>0</v>
      </c>
      <c r="S13" s="94">
        <v>25912.951559999998</v>
      </c>
      <c r="T13" s="94">
        <v>0</v>
      </c>
      <c r="U13" s="94">
        <v>31332</v>
      </c>
      <c r="V13" s="94">
        <v>25912.951559999998</v>
      </c>
      <c r="W13" s="94">
        <v>25912.951559999998</v>
      </c>
      <c r="X13" s="94">
        <v>14613.86025</v>
      </c>
      <c r="Y13" s="94">
        <v>3639.6817799999999</v>
      </c>
      <c r="Z13" s="94">
        <v>0</v>
      </c>
      <c r="AA13" s="94">
        <v>56761.677840000004</v>
      </c>
      <c r="AB13" s="94">
        <v>0</v>
      </c>
      <c r="AC13" s="94">
        <v>29614.782599999999</v>
      </c>
      <c r="AD13" s="94">
        <v>42571.258379999999</v>
      </c>
      <c r="AE13" s="94">
        <v>44175.882000000005</v>
      </c>
      <c r="AF13" s="94">
        <v>168434.12919000001</v>
      </c>
      <c r="AG13" s="94">
        <v>17892.27288</v>
      </c>
      <c r="AH13" s="80">
        <v>0</v>
      </c>
      <c r="AI13" s="80">
        <v>0</v>
      </c>
      <c r="AJ13" s="94">
        <v>30848.748659999997</v>
      </c>
      <c r="AK13" s="80">
        <v>0</v>
      </c>
      <c r="AL13" s="94">
        <v>49357.971000000005</v>
      </c>
      <c r="AM13" s="94">
        <v>24987.482609999999</v>
      </c>
      <c r="AN13" s="80">
        <v>0</v>
      </c>
      <c r="AO13" s="80">
        <v>0</v>
      </c>
      <c r="AP13" s="94">
        <v>32391.189450000002</v>
      </c>
      <c r="AQ13" s="94">
        <v>568915.31831379991</v>
      </c>
      <c r="AR13" s="80">
        <v>0</v>
      </c>
      <c r="AS13" s="93">
        <v>10557092.518300002</v>
      </c>
      <c r="AT13" s="80">
        <f t="shared" si="1"/>
        <v>12567723.162033802</v>
      </c>
      <c r="AU13" s="81">
        <f t="shared" si="2"/>
        <v>2010630.6437337995</v>
      </c>
    </row>
    <row r="14" spans="1:48" x14ac:dyDescent="0.25">
      <c r="A14" s="78" t="s">
        <v>313</v>
      </c>
      <c r="B14" s="78">
        <v>4222138</v>
      </c>
      <c r="C14" s="80">
        <v>49418.967690000005</v>
      </c>
      <c r="D14" s="80">
        <v>0</v>
      </c>
      <c r="E14" s="80">
        <v>16658.306820000002</v>
      </c>
      <c r="F14" s="80">
        <v>20360.171430000002</v>
      </c>
      <c r="G14" s="80">
        <v>77939.435429999983</v>
      </c>
      <c r="H14" s="80">
        <v>219307.55069999999</v>
      </c>
      <c r="I14" s="80">
        <v>17210.801879999999</v>
      </c>
      <c r="J14" s="80">
        <v>8637.6505199999992</v>
      </c>
      <c r="K14" s="80">
        <v>37018.47825</v>
      </c>
      <c r="L14" s="80">
        <v>11105.560259999998</v>
      </c>
      <c r="M14" s="80">
        <v>0</v>
      </c>
      <c r="N14" s="80">
        <v>3066.1047599999997</v>
      </c>
      <c r="O14" s="80">
        <v>3528.2517600000001</v>
      </c>
      <c r="P14" s="80">
        <v>310965.84779999999</v>
      </c>
      <c r="Q14" s="80">
        <v>3084.87039</v>
      </c>
      <c r="R14" s="94">
        <v>0</v>
      </c>
      <c r="S14" s="94">
        <v>25912.951559999998</v>
      </c>
      <c r="T14" s="94">
        <v>0</v>
      </c>
      <c r="U14" s="94">
        <v>31332</v>
      </c>
      <c r="V14" s="94">
        <v>25912.951559999998</v>
      </c>
      <c r="W14" s="94">
        <v>25912.951559999998</v>
      </c>
      <c r="X14" s="94">
        <v>38970.294000000002</v>
      </c>
      <c r="Y14" s="94">
        <v>3639.6817799999999</v>
      </c>
      <c r="Z14" s="94">
        <v>0</v>
      </c>
      <c r="AA14" s="94">
        <v>56761.677840000004</v>
      </c>
      <c r="AB14" s="94">
        <v>0</v>
      </c>
      <c r="AC14" s="94">
        <v>29614.782599999999</v>
      </c>
      <c r="AD14" s="94">
        <v>42571.258379999999</v>
      </c>
      <c r="AE14" s="94">
        <v>44175.882000000005</v>
      </c>
      <c r="AF14" s="94">
        <v>168434.12919000001</v>
      </c>
      <c r="AG14" s="94">
        <v>17892.27288</v>
      </c>
      <c r="AH14" s="80">
        <v>0</v>
      </c>
      <c r="AI14" s="80">
        <v>0</v>
      </c>
      <c r="AJ14" s="94">
        <v>30848.748659999997</v>
      </c>
      <c r="AK14" s="80">
        <v>0</v>
      </c>
      <c r="AL14" s="94">
        <v>49357.971000000005</v>
      </c>
      <c r="AM14" s="94">
        <v>24987.482609999999</v>
      </c>
      <c r="AN14" s="80">
        <v>0</v>
      </c>
      <c r="AO14" s="80">
        <v>0</v>
      </c>
      <c r="AP14" s="94">
        <v>32391.189450000002</v>
      </c>
      <c r="AQ14" s="94">
        <v>701615.34677983401</v>
      </c>
      <c r="AR14" s="80">
        <v>0</v>
      </c>
      <c r="AS14" s="93">
        <v>14040933.049339</v>
      </c>
      <c r="AT14" s="80">
        <f t="shared" si="1"/>
        <v>16169566.618878834</v>
      </c>
      <c r="AU14" s="81">
        <f t="shared" si="2"/>
        <v>2128633.5695398338</v>
      </c>
    </row>
    <row r="15" spans="1:48" x14ac:dyDescent="0.25">
      <c r="A15" s="78" t="s">
        <v>314</v>
      </c>
      <c r="B15" s="78">
        <v>4222121</v>
      </c>
      <c r="C15" s="80">
        <v>49418.967690000005</v>
      </c>
      <c r="D15" s="80">
        <v>0</v>
      </c>
      <c r="E15" s="80">
        <v>16658.306820000002</v>
      </c>
      <c r="F15" s="80">
        <v>20360.171430000002</v>
      </c>
      <c r="G15" s="80">
        <v>77939.435429999983</v>
      </c>
      <c r="H15" s="80">
        <v>315172.06808999996</v>
      </c>
      <c r="I15" s="80">
        <v>6105.2416199999998</v>
      </c>
      <c r="J15" s="80">
        <v>8637.6505199999992</v>
      </c>
      <c r="K15" s="80">
        <v>49357.959809999993</v>
      </c>
      <c r="L15" s="80">
        <v>11105.560259999998</v>
      </c>
      <c r="M15" s="80">
        <v>0</v>
      </c>
      <c r="N15" s="80">
        <v>6099.3668699999998</v>
      </c>
      <c r="O15" s="80">
        <v>3528.2517600000001</v>
      </c>
      <c r="P15" s="80">
        <v>176146.29957</v>
      </c>
      <c r="Q15" s="80">
        <v>3084.87039</v>
      </c>
      <c r="R15" s="94">
        <v>0</v>
      </c>
      <c r="S15" s="94">
        <v>25912.951559999998</v>
      </c>
      <c r="T15" s="94">
        <v>0</v>
      </c>
      <c r="U15" s="94">
        <v>31332</v>
      </c>
      <c r="V15" s="94">
        <v>25912.951559999998</v>
      </c>
      <c r="W15" s="94">
        <v>25912.951559999998</v>
      </c>
      <c r="X15" s="94">
        <v>4871.2867500000002</v>
      </c>
      <c r="Y15" s="94">
        <v>3639.6817799999999</v>
      </c>
      <c r="Z15" s="94">
        <v>0</v>
      </c>
      <c r="AA15" s="94">
        <v>56761.677840000004</v>
      </c>
      <c r="AB15" s="94">
        <v>0</v>
      </c>
      <c r="AC15" s="94">
        <v>29614.782599999999</v>
      </c>
      <c r="AD15" s="94">
        <v>42571.258379999999</v>
      </c>
      <c r="AE15" s="94">
        <v>44175.882000000005</v>
      </c>
      <c r="AF15" s="94">
        <v>168434.12919000001</v>
      </c>
      <c r="AG15" s="94">
        <v>17892.27288</v>
      </c>
      <c r="AH15" s="80">
        <v>0</v>
      </c>
      <c r="AI15" s="80">
        <v>0</v>
      </c>
      <c r="AJ15" s="94">
        <v>30848.748659999997</v>
      </c>
      <c r="AK15" s="80">
        <v>0</v>
      </c>
      <c r="AL15" s="94">
        <v>49357.971000000005</v>
      </c>
      <c r="AM15" s="94">
        <v>24987.482609999999</v>
      </c>
      <c r="AN15" s="80">
        <v>0</v>
      </c>
      <c r="AO15" s="80">
        <v>0</v>
      </c>
      <c r="AP15" s="94">
        <v>32391.189450000002</v>
      </c>
      <c r="AQ15" s="94">
        <v>568915.31831379991</v>
      </c>
      <c r="AR15" s="80">
        <v>0</v>
      </c>
      <c r="AS15" s="93">
        <v>16257922.478181999</v>
      </c>
      <c r="AT15" s="80">
        <f t="shared" si="1"/>
        <v>18185069.1645758</v>
      </c>
      <c r="AU15" s="81">
        <f t="shared" si="2"/>
        <v>1927146.6863938011</v>
      </c>
    </row>
    <row r="16" spans="1:48" x14ac:dyDescent="0.25">
      <c r="A16" s="78" t="s">
        <v>315</v>
      </c>
      <c r="B16" s="78">
        <v>4222135</v>
      </c>
      <c r="C16" s="80">
        <v>49418.967690000005</v>
      </c>
      <c r="D16" s="80">
        <v>0</v>
      </c>
      <c r="E16" s="80">
        <v>16658.306820000002</v>
      </c>
      <c r="F16" s="80">
        <v>20360.171430000002</v>
      </c>
      <c r="G16" s="80">
        <v>77939.435429999983</v>
      </c>
      <c r="H16" s="80">
        <v>219307.55069999999</v>
      </c>
      <c r="I16" s="80">
        <v>6105.2416199999998</v>
      </c>
      <c r="J16" s="80">
        <v>8637.6505199999992</v>
      </c>
      <c r="K16" s="80">
        <v>37018.47825</v>
      </c>
      <c r="L16" s="80">
        <v>18509.267099999997</v>
      </c>
      <c r="M16" s="80">
        <v>0</v>
      </c>
      <c r="N16" s="80">
        <v>6099.3668699999998</v>
      </c>
      <c r="O16" s="80">
        <v>3528.2517600000001</v>
      </c>
      <c r="P16" s="80">
        <v>86696.684669999988</v>
      </c>
      <c r="Q16" s="80">
        <v>3084.87039</v>
      </c>
      <c r="R16" s="94">
        <v>0</v>
      </c>
      <c r="S16" s="94">
        <v>25912.951559999998</v>
      </c>
      <c r="T16" s="94">
        <v>0</v>
      </c>
      <c r="U16" s="94">
        <v>36267.797099999996</v>
      </c>
      <c r="V16" s="94">
        <v>25912.951559999998</v>
      </c>
      <c r="W16" s="94">
        <v>25912.951559999998</v>
      </c>
      <c r="X16" s="94">
        <v>9742.5735000000004</v>
      </c>
      <c r="Y16" s="94">
        <v>3639.6817799999999</v>
      </c>
      <c r="Z16" s="94">
        <v>0</v>
      </c>
      <c r="AA16" s="94">
        <v>56761.677840000004</v>
      </c>
      <c r="AB16" s="94">
        <v>0</v>
      </c>
      <c r="AC16" s="94">
        <v>29614.782599999999</v>
      </c>
      <c r="AD16" s="94">
        <v>42571.258379999999</v>
      </c>
      <c r="AE16" s="94">
        <v>44175.882000000005</v>
      </c>
      <c r="AF16" s="94">
        <v>168434.12919000001</v>
      </c>
      <c r="AG16" s="94">
        <v>17892.27288</v>
      </c>
      <c r="AH16" s="80">
        <v>0</v>
      </c>
      <c r="AI16" s="80">
        <v>0</v>
      </c>
      <c r="AJ16" s="94">
        <v>30848.748659999997</v>
      </c>
      <c r="AK16" s="80">
        <v>0</v>
      </c>
      <c r="AL16" s="94">
        <v>49357.971000000005</v>
      </c>
      <c r="AM16" s="94">
        <v>24987.482609999999</v>
      </c>
      <c r="AN16" s="80">
        <v>0</v>
      </c>
      <c r="AO16" s="80">
        <v>0</v>
      </c>
      <c r="AP16" s="94">
        <v>32391.189450000002</v>
      </c>
      <c r="AQ16" s="94">
        <v>226567.00342491301</v>
      </c>
      <c r="AR16" s="80">
        <v>0</v>
      </c>
      <c r="AS16" s="93">
        <v>2744844.0547579997</v>
      </c>
      <c r="AT16" s="80">
        <f t="shared" si="1"/>
        <v>4149199.6031029122</v>
      </c>
      <c r="AU16" s="81">
        <f t="shared" si="2"/>
        <v>1404355.5483449125</v>
      </c>
    </row>
    <row r="17" spans="1:47" x14ac:dyDescent="0.25">
      <c r="A17" s="78" t="s">
        <v>316</v>
      </c>
      <c r="B17" s="78">
        <v>4222102</v>
      </c>
      <c r="C17" s="80">
        <v>49418.967690000005</v>
      </c>
      <c r="D17" s="80">
        <v>0</v>
      </c>
      <c r="E17" s="80">
        <v>16658.306820000002</v>
      </c>
      <c r="F17" s="80">
        <v>20360.171430000002</v>
      </c>
      <c r="G17" s="80">
        <v>77939.435429999983</v>
      </c>
      <c r="H17" s="80">
        <v>315172.06808999996</v>
      </c>
      <c r="I17" s="80">
        <v>6105.2416199999998</v>
      </c>
      <c r="J17" s="80">
        <v>8637.6505199999992</v>
      </c>
      <c r="K17" s="80">
        <v>86376.404489999986</v>
      </c>
      <c r="L17" s="80">
        <v>7403.7068399999989</v>
      </c>
      <c r="M17" s="80">
        <v>0</v>
      </c>
      <c r="N17" s="80">
        <v>15049.02816</v>
      </c>
      <c r="O17" s="80">
        <v>3528.2517600000001</v>
      </c>
      <c r="P17" s="80">
        <v>305049.47100000002</v>
      </c>
      <c r="Q17" s="80">
        <v>0</v>
      </c>
      <c r="R17" s="94">
        <v>28380.838920000002</v>
      </c>
      <c r="S17" s="94">
        <v>25912.951559999998</v>
      </c>
      <c r="T17" s="94">
        <v>0</v>
      </c>
      <c r="U17" s="94">
        <v>23928.304350000002</v>
      </c>
      <c r="V17" s="94">
        <v>25912.951559999998</v>
      </c>
      <c r="W17" s="94">
        <v>25912.951559999998</v>
      </c>
      <c r="X17" s="94">
        <v>9742.5735000000004</v>
      </c>
      <c r="Y17" s="94">
        <v>3639.6817799999999</v>
      </c>
      <c r="Z17" s="94">
        <v>0</v>
      </c>
      <c r="AA17" s="94">
        <v>56761.677840000004</v>
      </c>
      <c r="AB17" s="94">
        <v>0</v>
      </c>
      <c r="AC17" s="94">
        <v>29614.782599999999</v>
      </c>
      <c r="AD17" s="94">
        <v>42571.258379999999</v>
      </c>
      <c r="AE17" s="94">
        <v>44175.882000000005</v>
      </c>
      <c r="AF17" s="94">
        <v>168434.12919000001</v>
      </c>
      <c r="AG17" s="94">
        <v>17892.27288</v>
      </c>
      <c r="AH17" s="80">
        <v>0</v>
      </c>
      <c r="AI17" s="80">
        <v>0</v>
      </c>
      <c r="AJ17" s="94">
        <v>30848.748659999997</v>
      </c>
      <c r="AK17" s="80">
        <v>0</v>
      </c>
      <c r="AL17" s="94">
        <v>49357.971000000005</v>
      </c>
      <c r="AM17" s="94">
        <v>24987.482609999999</v>
      </c>
      <c r="AN17" s="80">
        <v>0</v>
      </c>
      <c r="AO17" s="80">
        <v>0</v>
      </c>
      <c r="AP17" s="94">
        <v>32391.189450000002</v>
      </c>
      <c r="AQ17" s="94">
        <v>279771.11355361855</v>
      </c>
      <c r="AR17" s="80">
        <v>0</v>
      </c>
      <c r="AS17" s="93">
        <v>2744844.0547580007</v>
      </c>
      <c r="AT17" s="80">
        <f t="shared" si="1"/>
        <v>4576779.5200016191</v>
      </c>
      <c r="AU17" s="81">
        <f t="shared" si="2"/>
        <v>1831935.4652436185</v>
      </c>
    </row>
    <row r="18" spans="1:47" x14ac:dyDescent="0.25">
      <c r="A18" s="78" t="s">
        <v>317</v>
      </c>
      <c r="B18" s="78">
        <v>4222104</v>
      </c>
      <c r="C18" s="80">
        <v>49418.967690000005</v>
      </c>
      <c r="D18" s="80">
        <v>0</v>
      </c>
      <c r="E18" s="80">
        <v>16658.306820000002</v>
      </c>
      <c r="F18" s="80">
        <v>20360.171430000002</v>
      </c>
      <c r="G18" s="80">
        <v>77939.435429999983</v>
      </c>
      <c r="H18" s="80">
        <v>219307.55069999999</v>
      </c>
      <c r="I18" s="80">
        <v>9807.0950399999983</v>
      </c>
      <c r="J18" s="80">
        <v>8637.6505199999992</v>
      </c>
      <c r="K18" s="80">
        <v>74036.922930000001</v>
      </c>
      <c r="L18" s="80">
        <v>7403.7068399999989</v>
      </c>
      <c r="M18" s="80">
        <v>0</v>
      </c>
      <c r="N18" s="80">
        <v>15049.02816</v>
      </c>
      <c r="O18" s="80">
        <v>3528.2517600000001</v>
      </c>
      <c r="P18" s="80">
        <v>109921.20516</v>
      </c>
      <c r="Q18" s="80">
        <v>3084.87039</v>
      </c>
      <c r="R18" s="94">
        <v>0</v>
      </c>
      <c r="S18" s="94">
        <v>25912.951559999998</v>
      </c>
      <c r="T18" s="94">
        <v>0</v>
      </c>
      <c r="U18" s="94">
        <v>23928.304350000002</v>
      </c>
      <c r="V18" s="94">
        <v>25912.951559999998</v>
      </c>
      <c r="W18" s="94">
        <v>25912.951559999998</v>
      </c>
      <c r="X18" s="94">
        <v>4871.2867500000002</v>
      </c>
      <c r="Y18" s="94">
        <v>3639.6817799999999</v>
      </c>
      <c r="Z18" s="94">
        <v>0</v>
      </c>
      <c r="AA18" s="94">
        <v>56761.677840000004</v>
      </c>
      <c r="AB18" s="94">
        <v>0</v>
      </c>
      <c r="AC18" s="94">
        <v>29614.782599999999</v>
      </c>
      <c r="AD18" s="94">
        <v>42571.258379999999</v>
      </c>
      <c r="AE18" s="94">
        <v>44175.882000000005</v>
      </c>
      <c r="AF18" s="94">
        <v>168434.12919000001</v>
      </c>
      <c r="AG18" s="94">
        <v>17892.27288</v>
      </c>
      <c r="AH18" s="80">
        <v>0</v>
      </c>
      <c r="AI18" s="80">
        <v>0</v>
      </c>
      <c r="AJ18" s="94">
        <v>30848.748659999997</v>
      </c>
      <c r="AK18" s="80">
        <v>0</v>
      </c>
      <c r="AL18" s="94">
        <v>49357.971000000005</v>
      </c>
      <c r="AM18" s="94">
        <v>24987.482609999999</v>
      </c>
      <c r="AN18" s="80">
        <v>0</v>
      </c>
      <c r="AO18" s="80">
        <v>0</v>
      </c>
      <c r="AP18" s="94">
        <v>32391.189450000002</v>
      </c>
      <c r="AQ18" s="94">
        <v>267567.67957625899</v>
      </c>
      <c r="AR18" s="80">
        <v>0</v>
      </c>
      <c r="AS18" s="93">
        <v>3694982.3814050006</v>
      </c>
      <c r="AT18" s="80">
        <f t="shared" si="1"/>
        <v>5184916.7460212596</v>
      </c>
      <c r="AU18" s="81">
        <f t="shared" si="2"/>
        <v>1489934.364616259</v>
      </c>
    </row>
    <row r="19" spans="1:47" x14ac:dyDescent="0.25">
      <c r="A19" s="78" t="s">
        <v>318</v>
      </c>
      <c r="B19" s="78">
        <v>4222113</v>
      </c>
      <c r="C19" s="80">
        <v>49418.967690000005</v>
      </c>
      <c r="D19" s="80">
        <v>0</v>
      </c>
      <c r="E19" s="80">
        <v>16658.306820000002</v>
      </c>
      <c r="F19" s="80">
        <v>20360.171430000002</v>
      </c>
      <c r="G19" s="80">
        <v>77939.435429999998</v>
      </c>
      <c r="H19" s="80">
        <v>315172.06808999996</v>
      </c>
      <c r="I19" s="80">
        <v>13508.948460000001</v>
      </c>
      <c r="J19" s="80">
        <v>8637.6505199999992</v>
      </c>
      <c r="K19" s="80">
        <v>89461.274879999983</v>
      </c>
      <c r="L19" s="80">
        <v>7403.7068399999989</v>
      </c>
      <c r="M19" s="80">
        <v>0</v>
      </c>
      <c r="N19" s="80">
        <v>18007.227749999998</v>
      </c>
      <c r="O19" s="80">
        <v>3528.2517600000001</v>
      </c>
      <c r="P19" s="80">
        <v>296674.56167999998</v>
      </c>
      <c r="Q19" s="80">
        <v>3084.87039</v>
      </c>
      <c r="R19" s="94">
        <v>0</v>
      </c>
      <c r="S19" s="94">
        <v>25912.951559999998</v>
      </c>
      <c r="T19" s="94">
        <v>0</v>
      </c>
      <c r="U19" s="94">
        <v>23928.304350000002</v>
      </c>
      <c r="V19" s="94">
        <v>25912.951559999998</v>
      </c>
      <c r="W19" s="94">
        <v>25912.951559999998</v>
      </c>
      <c r="X19" s="94">
        <v>9742.5735000000004</v>
      </c>
      <c r="Y19" s="94">
        <v>3639.6817799999999</v>
      </c>
      <c r="Z19" s="94">
        <v>0</v>
      </c>
      <c r="AA19" s="94">
        <v>56761.677840000004</v>
      </c>
      <c r="AB19" s="94">
        <v>0</v>
      </c>
      <c r="AC19" s="94">
        <v>29614.782599999999</v>
      </c>
      <c r="AD19" s="94">
        <v>42571.258379999999</v>
      </c>
      <c r="AE19" s="94">
        <v>44175.882000000005</v>
      </c>
      <c r="AF19" s="94">
        <v>168434.12919000001</v>
      </c>
      <c r="AG19" s="94">
        <v>17892.27288</v>
      </c>
      <c r="AH19" s="80">
        <v>0</v>
      </c>
      <c r="AI19" s="80">
        <v>0</v>
      </c>
      <c r="AJ19" s="94">
        <v>30848.748659999997</v>
      </c>
      <c r="AK19" s="80">
        <v>0</v>
      </c>
      <c r="AL19" s="94">
        <v>49357.971000000005</v>
      </c>
      <c r="AM19" s="94">
        <v>24987.482609999999</v>
      </c>
      <c r="AN19" s="80">
        <v>0</v>
      </c>
      <c r="AO19" s="80">
        <v>0</v>
      </c>
      <c r="AP19" s="94">
        <v>32391.189450000002</v>
      </c>
      <c r="AQ19" s="94">
        <v>165704.66372698598</v>
      </c>
      <c r="AR19" s="80">
        <v>0</v>
      </c>
      <c r="AS19" s="93">
        <v>2744844.0547579997</v>
      </c>
      <c r="AT19" s="80">
        <f t="shared" si="1"/>
        <v>4442488.9691449851</v>
      </c>
      <c r="AU19" s="81">
        <f t="shared" si="2"/>
        <v>1697644.9143869854</v>
      </c>
    </row>
    <row r="20" spans="1:47" x14ac:dyDescent="0.25">
      <c r="A20" s="78" t="s">
        <v>319</v>
      </c>
      <c r="B20" s="78">
        <v>4222126</v>
      </c>
      <c r="C20" s="80">
        <v>49418.967690000005</v>
      </c>
      <c r="D20" s="80">
        <v>0</v>
      </c>
      <c r="E20" s="80">
        <v>16658.306820000002</v>
      </c>
      <c r="F20" s="80">
        <v>20360.171430000002</v>
      </c>
      <c r="G20" s="80">
        <v>77939.435429999983</v>
      </c>
      <c r="H20" s="80">
        <v>219307.55069999999</v>
      </c>
      <c r="I20" s="80">
        <v>9807.0950399999983</v>
      </c>
      <c r="J20" s="80">
        <v>8637.6505199999992</v>
      </c>
      <c r="K20" s="80">
        <v>61697.441369999993</v>
      </c>
      <c r="L20" s="80">
        <v>11105.560259999998</v>
      </c>
      <c r="M20" s="80">
        <v>0</v>
      </c>
      <c r="N20" s="80">
        <v>9132.6289799999995</v>
      </c>
      <c r="O20" s="80">
        <v>3528.2517600000001</v>
      </c>
      <c r="P20" s="80">
        <v>152921.77908000001</v>
      </c>
      <c r="Q20" s="80">
        <v>2926.5207000000005</v>
      </c>
      <c r="R20" s="94">
        <v>0</v>
      </c>
      <c r="S20" s="94">
        <v>25912.951559999998</v>
      </c>
      <c r="T20" s="94">
        <v>0</v>
      </c>
      <c r="U20" s="94">
        <v>31332</v>
      </c>
      <c r="V20" s="94">
        <v>25912.951559999998</v>
      </c>
      <c r="W20" s="94">
        <v>25912.951559999998</v>
      </c>
      <c r="X20" s="94">
        <v>14613.86025</v>
      </c>
      <c r="Y20" s="94">
        <v>3639.6817799999999</v>
      </c>
      <c r="Z20" s="94">
        <v>0</v>
      </c>
      <c r="AA20" s="94">
        <v>56761.677840000004</v>
      </c>
      <c r="AB20" s="94">
        <v>0</v>
      </c>
      <c r="AC20" s="94">
        <v>29614.782599999999</v>
      </c>
      <c r="AD20" s="94">
        <v>42571.258379999999</v>
      </c>
      <c r="AE20" s="94">
        <v>44175.882000000005</v>
      </c>
      <c r="AF20" s="94">
        <v>168434.12919000001</v>
      </c>
      <c r="AG20" s="94">
        <v>17892.27288</v>
      </c>
      <c r="AH20" s="80">
        <v>0</v>
      </c>
      <c r="AI20" s="80">
        <v>0</v>
      </c>
      <c r="AJ20" s="94">
        <v>30848.748659999997</v>
      </c>
      <c r="AK20" s="80">
        <v>0</v>
      </c>
      <c r="AL20" s="94">
        <v>49357.971000000005</v>
      </c>
      <c r="AM20" s="94">
        <v>24987.482609999999</v>
      </c>
      <c r="AN20" s="80">
        <v>0</v>
      </c>
      <c r="AO20" s="80">
        <v>0</v>
      </c>
      <c r="AP20" s="94">
        <v>32391.189450000002</v>
      </c>
      <c r="AQ20" s="94">
        <v>357607.29918449157</v>
      </c>
      <c r="AR20" s="80">
        <v>0</v>
      </c>
      <c r="AS20" s="93">
        <v>6862110.1368949991</v>
      </c>
      <c r="AT20" s="80">
        <f t="shared" si="1"/>
        <v>8487518.5871794913</v>
      </c>
      <c r="AU20" s="81">
        <f t="shared" si="2"/>
        <v>1625408.4502844922</v>
      </c>
    </row>
    <row r="21" spans="1:47" x14ac:dyDescent="0.25">
      <c r="A21" s="78" t="s">
        <v>320</v>
      </c>
      <c r="B21" s="78">
        <v>4222127</v>
      </c>
      <c r="C21" s="80">
        <v>49418.967690000005</v>
      </c>
      <c r="D21" s="80">
        <v>0</v>
      </c>
      <c r="E21" s="80">
        <v>16658.306820000002</v>
      </c>
      <c r="F21" s="80">
        <v>20360.171430000002</v>
      </c>
      <c r="G21" s="80">
        <v>77939.435429999983</v>
      </c>
      <c r="H21" s="80">
        <v>315172.06808999996</v>
      </c>
      <c r="I21" s="80">
        <v>6105.2416199999998</v>
      </c>
      <c r="J21" s="80">
        <v>8637.6505199999992</v>
      </c>
      <c r="K21" s="80">
        <v>89461.274879999983</v>
      </c>
      <c r="L21" s="80">
        <v>7403.7068399999989</v>
      </c>
      <c r="M21" s="80">
        <v>0</v>
      </c>
      <c r="N21" s="80">
        <v>9132.6289799999995</v>
      </c>
      <c r="O21" s="80">
        <v>3528.2517600000001</v>
      </c>
      <c r="P21" s="80">
        <v>48312.869759999994</v>
      </c>
      <c r="Q21" s="80">
        <v>6011.391090000001</v>
      </c>
      <c r="R21" s="94">
        <v>0</v>
      </c>
      <c r="S21" s="94">
        <v>25912.951559999998</v>
      </c>
      <c r="T21" s="94">
        <v>0</v>
      </c>
      <c r="U21" s="94">
        <v>23928.304350000002</v>
      </c>
      <c r="V21" s="94">
        <v>25912.951559999998</v>
      </c>
      <c r="W21" s="94">
        <v>25912.951559999998</v>
      </c>
      <c r="X21" s="94">
        <v>4871.2867500000002</v>
      </c>
      <c r="Y21" s="94">
        <v>3639.6817799999999</v>
      </c>
      <c r="Z21" s="94">
        <v>0</v>
      </c>
      <c r="AA21" s="94">
        <v>56761.677840000004</v>
      </c>
      <c r="AB21" s="94">
        <v>0</v>
      </c>
      <c r="AC21" s="94">
        <v>29614.782599999999</v>
      </c>
      <c r="AD21" s="94">
        <v>42571.258379999999</v>
      </c>
      <c r="AE21" s="94">
        <v>44175.882000000005</v>
      </c>
      <c r="AF21" s="94">
        <v>168434.12919000001</v>
      </c>
      <c r="AG21" s="94">
        <v>17892.27288</v>
      </c>
      <c r="AH21" s="80">
        <v>0</v>
      </c>
      <c r="AI21" s="80">
        <v>0</v>
      </c>
      <c r="AJ21" s="94">
        <v>30848.748659999997</v>
      </c>
      <c r="AK21" s="80">
        <v>0</v>
      </c>
      <c r="AL21" s="94">
        <v>49357.971000000005</v>
      </c>
      <c r="AM21" s="94">
        <v>24987.482609999999</v>
      </c>
      <c r="AN21" s="80">
        <v>0</v>
      </c>
      <c r="AO21" s="80">
        <v>0</v>
      </c>
      <c r="AP21" s="94">
        <v>32391.189450000002</v>
      </c>
      <c r="AQ21" s="94">
        <v>290303.0852647596</v>
      </c>
      <c r="AR21" s="80">
        <v>0</v>
      </c>
      <c r="AS21" s="93">
        <v>844567.4014639993</v>
      </c>
      <c r="AT21" s="80">
        <f t="shared" si="1"/>
        <v>2400225.9738087589</v>
      </c>
      <c r="AU21" s="81">
        <f t="shared" si="2"/>
        <v>1555658.5723447595</v>
      </c>
    </row>
    <row r="22" spans="1:47" x14ac:dyDescent="0.25">
      <c r="A22" s="78" t="s">
        <v>321</v>
      </c>
      <c r="B22" s="78">
        <v>4121000</v>
      </c>
      <c r="C22" s="80">
        <v>49418.967690000005</v>
      </c>
      <c r="D22" s="80">
        <v>0</v>
      </c>
      <c r="E22" s="80">
        <v>16658.306820000002</v>
      </c>
      <c r="F22" s="80">
        <v>20360.171430000002</v>
      </c>
      <c r="G22" s="80">
        <v>257103.82346999997</v>
      </c>
      <c r="H22" s="80">
        <v>219307.55069999999</v>
      </c>
      <c r="I22" s="80">
        <v>9807.0950399999983</v>
      </c>
      <c r="J22" s="80">
        <v>8637.6505199999992</v>
      </c>
      <c r="K22" s="80">
        <v>37018.47825</v>
      </c>
      <c r="L22" s="80">
        <v>18509.267099999997</v>
      </c>
      <c r="M22" s="80">
        <v>0</v>
      </c>
      <c r="N22" s="80">
        <v>9132.6289799999995</v>
      </c>
      <c r="O22" s="80">
        <v>3528.2517600000001</v>
      </c>
      <c r="P22" s="80">
        <v>130457.31696</v>
      </c>
      <c r="Q22" s="80">
        <v>3084.87039</v>
      </c>
      <c r="R22" s="94">
        <v>14190.419460000001</v>
      </c>
      <c r="S22" s="94">
        <v>25912.951559999998</v>
      </c>
      <c r="T22" s="94">
        <v>0</v>
      </c>
      <c r="U22" s="94">
        <v>31332</v>
      </c>
      <c r="V22" s="94">
        <v>25912.951559999998</v>
      </c>
      <c r="W22" s="94">
        <v>25912.951559999998</v>
      </c>
      <c r="X22" s="94">
        <v>14613.86025</v>
      </c>
      <c r="Y22" s="94">
        <v>3639.6817799999999</v>
      </c>
      <c r="Z22" s="94">
        <v>0</v>
      </c>
      <c r="AA22" s="94">
        <v>56761.677840000004</v>
      </c>
      <c r="AB22" s="94">
        <v>0</v>
      </c>
      <c r="AC22" s="94">
        <v>29614.782599999999</v>
      </c>
      <c r="AD22" s="94">
        <v>42571.258379999999</v>
      </c>
      <c r="AE22" s="94">
        <v>44175.882000000005</v>
      </c>
      <c r="AF22" s="94">
        <v>168434.12919000001</v>
      </c>
      <c r="AG22" s="94">
        <v>17892.27288</v>
      </c>
      <c r="AH22" s="80">
        <v>0</v>
      </c>
      <c r="AI22" s="80">
        <v>0</v>
      </c>
      <c r="AJ22" s="94">
        <v>30848.748659999997</v>
      </c>
      <c r="AK22" s="80">
        <v>0</v>
      </c>
      <c r="AL22" s="94">
        <v>49357.971000000005</v>
      </c>
      <c r="AM22" s="94">
        <v>24987.482609999999</v>
      </c>
      <c r="AN22" s="80">
        <v>0</v>
      </c>
      <c r="AO22" s="80">
        <v>0</v>
      </c>
      <c r="AP22" s="94">
        <v>32391.189450000002</v>
      </c>
      <c r="AQ22" s="94">
        <v>508653.53207573533</v>
      </c>
      <c r="AR22" s="80">
        <v>0</v>
      </c>
      <c r="AS22" s="93">
        <v>8445674.0146400016</v>
      </c>
      <c r="AT22" s="80">
        <f t="shared" si="1"/>
        <v>10375902.136605738</v>
      </c>
      <c r="AU22" s="81">
        <f t="shared" si="2"/>
        <v>1930228.1219657362</v>
      </c>
    </row>
    <row r="23" spans="1:47" x14ac:dyDescent="0.25">
      <c r="A23" s="78" t="s">
        <v>322</v>
      </c>
      <c r="B23" s="78">
        <v>4123002</v>
      </c>
      <c r="C23" s="80">
        <v>49418.967690000005</v>
      </c>
      <c r="D23" s="80">
        <v>0</v>
      </c>
      <c r="E23" s="80">
        <v>16658.306820000002</v>
      </c>
      <c r="F23" s="80">
        <v>20360.171430000002</v>
      </c>
      <c r="G23" s="80">
        <v>200096.97272999998</v>
      </c>
      <c r="H23" s="80">
        <v>315172.06808999996</v>
      </c>
      <c r="I23" s="80">
        <v>17210.801879999999</v>
      </c>
      <c r="J23" s="80">
        <v>8637.6505199999992</v>
      </c>
      <c r="K23" s="80">
        <v>123394.84917</v>
      </c>
      <c r="L23" s="80">
        <v>18509.267099999997</v>
      </c>
      <c r="M23" s="80">
        <v>0</v>
      </c>
      <c r="N23" s="80">
        <v>18082.290270000001</v>
      </c>
      <c r="O23" s="80">
        <v>3528.2517600000001</v>
      </c>
      <c r="P23" s="80">
        <v>109921.20516</v>
      </c>
      <c r="Q23" s="80">
        <v>3084.87039</v>
      </c>
      <c r="R23" s="94">
        <v>14190.419460000001</v>
      </c>
      <c r="S23" s="94">
        <v>25912.951559999998</v>
      </c>
      <c r="T23" s="94">
        <v>0</v>
      </c>
      <c r="U23" s="94">
        <v>31332</v>
      </c>
      <c r="V23" s="94">
        <v>25912.951559999998</v>
      </c>
      <c r="W23" s="94">
        <v>25912.951559999998</v>
      </c>
      <c r="X23" s="94">
        <v>14613.86025</v>
      </c>
      <c r="Y23" s="94">
        <v>3639.6817799999999</v>
      </c>
      <c r="Z23" s="94">
        <v>0</v>
      </c>
      <c r="AA23" s="94">
        <v>56761.677840000004</v>
      </c>
      <c r="AB23" s="94">
        <v>0</v>
      </c>
      <c r="AC23" s="94">
        <v>29614.782599999999</v>
      </c>
      <c r="AD23" s="94">
        <v>42571.258379999999</v>
      </c>
      <c r="AE23" s="94">
        <v>44175.882000000005</v>
      </c>
      <c r="AF23" s="94">
        <v>168434.12919000001</v>
      </c>
      <c r="AG23" s="94">
        <v>17892.27288</v>
      </c>
      <c r="AH23" s="80">
        <v>0</v>
      </c>
      <c r="AI23" s="80">
        <v>0</v>
      </c>
      <c r="AJ23" s="94">
        <v>30848.748659999997</v>
      </c>
      <c r="AK23" s="80">
        <v>0</v>
      </c>
      <c r="AL23" s="94">
        <v>49357.971000000005</v>
      </c>
      <c r="AM23" s="94">
        <v>24987.482609999999</v>
      </c>
      <c r="AN23" s="80">
        <v>0</v>
      </c>
      <c r="AO23" s="80">
        <v>0</v>
      </c>
      <c r="AP23" s="94">
        <v>32391.189450000002</v>
      </c>
      <c r="AQ23" s="94">
        <v>268782.86196769925</v>
      </c>
      <c r="AR23" s="80">
        <v>0</v>
      </c>
      <c r="AS23" s="93">
        <v>7178822.9124440011</v>
      </c>
      <c r="AT23" s="80">
        <f t="shared" si="1"/>
        <v>8990231.6582017001</v>
      </c>
      <c r="AU23" s="81">
        <f t="shared" si="2"/>
        <v>1811408.745757699</v>
      </c>
    </row>
    <row r="24" spans="1:47" x14ac:dyDescent="0.25">
      <c r="A24" s="78" t="s">
        <v>323</v>
      </c>
      <c r="B24" s="78">
        <v>4123005</v>
      </c>
      <c r="C24" s="80">
        <v>49418.967690000005</v>
      </c>
      <c r="D24" s="80">
        <v>0</v>
      </c>
      <c r="E24" s="80">
        <v>16658.306820000002</v>
      </c>
      <c r="F24" s="80">
        <v>20360.171430000002</v>
      </c>
      <c r="G24" s="80">
        <v>77939.435429999983</v>
      </c>
      <c r="H24" s="80">
        <v>219307.55069999999</v>
      </c>
      <c r="I24" s="80">
        <v>24614.508719999994</v>
      </c>
      <c r="J24" s="80">
        <v>8637.6505199999992</v>
      </c>
      <c r="K24" s="80">
        <v>37018.47825</v>
      </c>
      <c r="L24" s="80">
        <v>18509.267099999997</v>
      </c>
      <c r="M24" s="80">
        <v>0</v>
      </c>
      <c r="N24" s="80">
        <v>18007.227749999998</v>
      </c>
      <c r="O24" s="80">
        <v>3528.2517600000001</v>
      </c>
      <c r="P24" s="80">
        <v>109921.20516</v>
      </c>
      <c r="Q24" s="80">
        <v>3084.87039</v>
      </c>
      <c r="R24" s="94">
        <v>0</v>
      </c>
      <c r="S24" s="94">
        <v>25912.951559999998</v>
      </c>
      <c r="T24" s="94">
        <v>0</v>
      </c>
      <c r="U24" s="94">
        <v>31332</v>
      </c>
      <c r="V24" s="94">
        <v>25912.951559999998</v>
      </c>
      <c r="W24" s="94">
        <v>25912.951559999998</v>
      </c>
      <c r="X24" s="94">
        <v>14613.86025</v>
      </c>
      <c r="Y24" s="94">
        <v>3639.6817799999999</v>
      </c>
      <c r="Z24" s="94">
        <v>0</v>
      </c>
      <c r="AA24" s="94">
        <v>56761.677840000004</v>
      </c>
      <c r="AB24" s="94">
        <v>0</v>
      </c>
      <c r="AC24" s="94">
        <v>29614.782599999999</v>
      </c>
      <c r="AD24" s="94">
        <v>42571.258379999999</v>
      </c>
      <c r="AE24" s="94">
        <v>44175.882000000005</v>
      </c>
      <c r="AF24" s="94">
        <v>168434.12919000001</v>
      </c>
      <c r="AG24" s="94">
        <v>17892.27288</v>
      </c>
      <c r="AH24" s="80">
        <v>0</v>
      </c>
      <c r="AI24" s="80">
        <v>0</v>
      </c>
      <c r="AJ24" s="94">
        <v>30848.748659999997</v>
      </c>
      <c r="AK24" s="80">
        <v>0</v>
      </c>
      <c r="AL24" s="94">
        <v>49357.971000000005</v>
      </c>
      <c r="AM24" s="94">
        <v>24987.482609999999</v>
      </c>
      <c r="AN24" s="80">
        <v>0</v>
      </c>
      <c r="AO24" s="80">
        <v>0</v>
      </c>
      <c r="AP24" s="94">
        <v>32391.189450000002</v>
      </c>
      <c r="AQ24" s="94">
        <v>321151.82744128362</v>
      </c>
      <c r="AR24" s="80">
        <v>0</v>
      </c>
      <c r="AS24" s="93">
        <v>5172975.3339670002</v>
      </c>
      <c r="AT24" s="80">
        <f t="shared" si="1"/>
        <v>6725492.8444482833</v>
      </c>
      <c r="AU24" s="81">
        <f t="shared" si="2"/>
        <v>1552517.5104812831</v>
      </c>
    </row>
    <row r="25" spans="1:47" x14ac:dyDescent="0.25">
      <c r="A25" s="78" t="s">
        <v>324</v>
      </c>
      <c r="B25" s="78">
        <v>4123001</v>
      </c>
      <c r="C25" s="80">
        <v>49418.967690000005</v>
      </c>
      <c r="D25" s="80">
        <v>0</v>
      </c>
      <c r="E25" s="80">
        <v>16658.306820000002</v>
      </c>
      <c r="F25" s="80">
        <v>20360.171430000002</v>
      </c>
      <c r="G25" s="80">
        <v>77939.435429999983</v>
      </c>
      <c r="H25" s="80">
        <v>315172.06808999996</v>
      </c>
      <c r="I25" s="80">
        <v>24614.508719999994</v>
      </c>
      <c r="J25" s="80">
        <v>8637.6505199999992</v>
      </c>
      <c r="K25" s="80">
        <v>37018.47825</v>
      </c>
      <c r="L25" s="80">
        <v>18509.267099999997</v>
      </c>
      <c r="M25" s="80">
        <v>0</v>
      </c>
      <c r="N25" s="80">
        <v>18082.290270000001</v>
      </c>
      <c r="O25" s="80">
        <v>3528.2517600000001</v>
      </c>
      <c r="P25" s="80">
        <v>109921.20516</v>
      </c>
      <c r="Q25" s="80">
        <v>12339.48156</v>
      </c>
      <c r="R25" s="94">
        <v>0</v>
      </c>
      <c r="S25" s="94">
        <v>25912.951559999998</v>
      </c>
      <c r="T25" s="94">
        <v>0</v>
      </c>
      <c r="U25" s="94">
        <v>31332</v>
      </c>
      <c r="V25" s="94">
        <v>25912.951559999998</v>
      </c>
      <c r="W25" s="94">
        <v>25912.951559999998</v>
      </c>
      <c r="X25" s="94">
        <v>14613.86025</v>
      </c>
      <c r="Y25" s="94">
        <v>3639.6817799999999</v>
      </c>
      <c r="Z25" s="94">
        <v>0</v>
      </c>
      <c r="AA25" s="94">
        <v>56761.677840000004</v>
      </c>
      <c r="AB25" s="94">
        <v>0</v>
      </c>
      <c r="AC25" s="94">
        <v>29614.782599999999</v>
      </c>
      <c r="AD25" s="94">
        <v>42571.258379999999</v>
      </c>
      <c r="AE25" s="94">
        <v>44175.882000000005</v>
      </c>
      <c r="AF25" s="94">
        <v>168434.12919000001</v>
      </c>
      <c r="AG25" s="94">
        <v>17892.27288</v>
      </c>
      <c r="AH25" s="80">
        <v>0</v>
      </c>
      <c r="AI25" s="80">
        <v>0</v>
      </c>
      <c r="AJ25" s="94">
        <v>30848.748659999997</v>
      </c>
      <c r="AK25" s="80">
        <v>0</v>
      </c>
      <c r="AL25" s="94">
        <v>49357.971000000005</v>
      </c>
      <c r="AM25" s="94">
        <v>24987.482609999999</v>
      </c>
      <c r="AN25" s="80">
        <v>0</v>
      </c>
      <c r="AO25" s="80">
        <v>0</v>
      </c>
      <c r="AP25" s="94">
        <v>32391.189450000002</v>
      </c>
      <c r="AQ25" s="94">
        <v>268782.86196769925</v>
      </c>
      <c r="AR25" s="80">
        <v>0</v>
      </c>
      <c r="AS25" s="93">
        <v>4117266.0821369998</v>
      </c>
      <c r="AT25" s="80">
        <f t="shared" si="1"/>
        <v>5722608.8182246992</v>
      </c>
      <c r="AU25" s="81">
        <f t="shared" si="2"/>
        <v>1605342.7360876994</v>
      </c>
    </row>
    <row r="26" spans="1:47" x14ac:dyDescent="0.25">
      <c r="A26" s="78" t="s">
        <v>325</v>
      </c>
      <c r="B26" s="78">
        <v>4123004</v>
      </c>
      <c r="C26" s="80">
        <v>49418.967690000005</v>
      </c>
      <c r="D26" s="80">
        <v>0</v>
      </c>
      <c r="E26" s="80">
        <v>16658.306820000002</v>
      </c>
      <c r="F26" s="80">
        <v>20360.171430000002</v>
      </c>
      <c r="G26" s="80">
        <v>77939.435429999983</v>
      </c>
      <c r="H26" s="80">
        <v>219307.55069999999</v>
      </c>
      <c r="I26" s="80">
        <v>24614.508719999994</v>
      </c>
      <c r="J26" s="80">
        <v>8637.6505199999992</v>
      </c>
      <c r="K26" s="80">
        <v>37018.47825</v>
      </c>
      <c r="L26" s="80">
        <v>18509.267099999997</v>
      </c>
      <c r="M26" s="80">
        <v>0</v>
      </c>
      <c r="N26" s="80">
        <v>18082.290270000001</v>
      </c>
      <c r="O26" s="80">
        <v>3528.2517600000001</v>
      </c>
      <c r="P26" s="80">
        <v>109921.20516</v>
      </c>
      <c r="Q26" s="80">
        <v>3084.87039</v>
      </c>
      <c r="R26" s="94">
        <v>0</v>
      </c>
      <c r="S26" s="94">
        <v>25912.951559999998</v>
      </c>
      <c r="T26" s="94">
        <v>0</v>
      </c>
      <c r="U26" s="94">
        <v>31332</v>
      </c>
      <c r="V26" s="94">
        <v>25912.951559999998</v>
      </c>
      <c r="W26" s="94">
        <v>25912.951559999998</v>
      </c>
      <c r="X26" s="94">
        <v>14613.86025</v>
      </c>
      <c r="Y26" s="94">
        <v>3639.6817799999999</v>
      </c>
      <c r="Z26" s="94">
        <v>0</v>
      </c>
      <c r="AA26" s="94">
        <v>56761.677840000004</v>
      </c>
      <c r="AB26" s="94">
        <v>0</v>
      </c>
      <c r="AC26" s="94">
        <v>29614.782599999999</v>
      </c>
      <c r="AD26" s="94">
        <v>42571.258379999999</v>
      </c>
      <c r="AE26" s="94">
        <v>44175.882000000005</v>
      </c>
      <c r="AF26" s="94">
        <v>168434.12919000001</v>
      </c>
      <c r="AG26" s="94">
        <v>17892.27288</v>
      </c>
      <c r="AH26" s="80">
        <v>0</v>
      </c>
      <c r="AI26" s="80">
        <v>0</v>
      </c>
      <c r="AJ26" s="94">
        <v>30848.748659999997</v>
      </c>
      <c r="AK26" s="80">
        <v>0</v>
      </c>
      <c r="AL26" s="94">
        <v>49357.971000000005</v>
      </c>
      <c r="AM26" s="94">
        <v>24987.482609999999</v>
      </c>
      <c r="AN26" s="80">
        <v>0</v>
      </c>
      <c r="AO26" s="80">
        <v>0</v>
      </c>
      <c r="AP26" s="94">
        <v>32391.189450000002</v>
      </c>
      <c r="AQ26" s="94">
        <v>321151.82744128362</v>
      </c>
      <c r="AR26" s="80">
        <v>0</v>
      </c>
      <c r="AS26" s="93">
        <v>4117266.0821369994</v>
      </c>
      <c r="AT26" s="80">
        <f t="shared" si="1"/>
        <v>5669858.655138283</v>
      </c>
      <c r="AU26" s="81">
        <f t="shared" si="2"/>
        <v>1552592.5730012837</v>
      </c>
    </row>
    <row r="27" spans="1:47" x14ac:dyDescent="0.25">
      <c r="A27" s="78" t="s">
        <v>326</v>
      </c>
      <c r="B27" s="78">
        <v>4123010</v>
      </c>
      <c r="C27" s="80">
        <v>49418.967690000005</v>
      </c>
      <c r="D27" s="80">
        <v>0</v>
      </c>
      <c r="E27" s="80">
        <v>16658.306820000002</v>
      </c>
      <c r="F27" s="80">
        <v>20360.171430000002</v>
      </c>
      <c r="G27" s="80">
        <v>77939.435429999983</v>
      </c>
      <c r="H27" s="80">
        <v>315172.06808999996</v>
      </c>
      <c r="I27" s="80">
        <v>24614.508719999994</v>
      </c>
      <c r="J27" s="80">
        <v>8637.6505199999992</v>
      </c>
      <c r="K27" s="80">
        <v>37018.47825</v>
      </c>
      <c r="L27" s="80">
        <v>18509.267099999997</v>
      </c>
      <c r="M27" s="80">
        <v>0</v>
      </c>
      <c r="N27" s="80">
        <v>18082.290270000001</v>
      </c>
      <c r="O27" s="80">
        <v>3528.2517600000001</v>
      </c>
      <c r="P27" s="80">
        <v>109921.20516</v>
      </c>
      <c r="Q27" s="80">
        <v>3084.87039</v>
      </c>
      <c r="R27" s="94">
        <v>0</v>
      </c>
      <c r="S27" s="94">
        <v>25912.951559999998</v>
      </c>
      <c r="T27" s="94">
        <v>0</v>
      </c>
      <c r="U27" s="94">
        <v>31332</v>
      </c>
      <c r="V27" s="94">
        <v>25912.951559999998</v>
      </c>
      <c r="W27" s="94">
        <v>25912.951559999998</v>
      </c>
      <c r="X27" s="94">
        <v>14613.86025</v>
      </c>
      <c r="Y27" s="94">
        <v>3639.6817799999999</v>
      </c>
      <c r="Z27" s="94">
        <v>0</v>
      </c>
      <c r="AA27" s="94">
        <v>56761.677840000004</v>
      </c>
      <c r="AB27" s="94">
        <v>0</v>
      </c>
      <c r="AC27" s="94">
        <v>29614.782599999999</v>
      </c>
      <c r="AD27" s="94">
        <v>42571.258379999999</v>
      </c>
      <c r="AE27" s="94">
        <v>44175.882000000005</v>
      </c>
      <c r="AF27" s="94">
        <v>168434.12919000001</v>
      </c>
      <c r="AG27" s="94">
        <v>17892.27288</v>
      </c>
      <c r="AH27" s="80">
        <v>0</v>
      </c>
      <c r="AI27" s="80">
        <v>0</v>
      </c>
      <c r="AJ27" s="94">
        <v>30848.748659999997</v>
      </c>
      <c r="AK27" s="80">
        <v>0</v>
      </c>
      <c r="AL27" s="94">
        <v>49357.971000000005</v>
      </c>
      <c r="AM27" s="94">
        <v>24987.482609999999</v>
      </c>
      <c r="AN27" s="80">
        <v>0</v>
      </c>
      <c r="AO27" s="80">
        <v>0</v>
      </c>
      <c r="AP27" s="94">
        <v>32391.189450000002</v>
      </c>
      <c r="AQ27" s="94">
        <v>321151.82744128362</v>
      </c>
      <c r="AR27" s="80">
        <v>0</v>
      </c>
      <c r="AS27" s="93">
        <v>5489688.1095159994</v>
      </c>
      <c r="AT27" s="80">
        <f t="shared" si="1"/>
        <v>7138145.1999072833</v>
      </c>
      <c r="AU27" s="81">
        <f t="shared" si="2"/>
        <v>1648457.0903912839</v>
      </c>
    </row>
    <row r="28" spans="1:47" x14ac:dyDescent="0.25">
      <c r="A28" s="78" t="s">
        <v>327</v>
      </c>
      <c r="B28" s="78">
        <v>4123007</v>
      </c>
      <c r="C28" s="80">
        <v>49418.967690000005</v>
      </c>
      <c r="D28" s="80">
        <v>0</v>
      </c>
      <c r="E28" s="80">
        <v>16658.306820000002</v>
      </c>
      <c r="F28" s="80">
        <v>20360.171430000002</v>
      </c>
      <c r="G28" s="80">
        <v>77939.435429999983</v>
      </c>
      <c r="H28" s="80">
        <v>219307.55069999999</v>
      </c>
      <c r="I28" s="80">
        <v>24614.508719999994</v>
      </c>
      <c r="J28" s="80">
        <v>8637.6505199999992</v>
      </c>
      <c r="K28" s="80">
        <v>37018.47825</v>
      </c>
      <c r="L28" s="80">
        <v>18509.267099999997</v>
      </c>
      <c r="M28" s="80">
        <v>0</v>
      </c>
      <c r="N28" s="80">
        <v>18082.290270000001</v>
      </c>
      <c r="O28" s="80">
        <v>3528.2517600000001</v>
      </c>
      <c r="P28" s="80">
        <v>109921.20516</v>
      </c>
      <c r="Q28" s="80">
        <v>3084.87039</v>
      </c>
      <c r="R28" s="94">
        <v>0</v>
      </c>
      <c r="S28" s="94">
        <v>25912.951559999998</v>
      </c>
      <c r="T28" s="94">
        <v>0</v>
      </c>
      <c r="U28" s="94">
        <v>31332</v>
      </c>
      <c r="V28" s="94">
        <v>25912.951559999998</v>
      </c>
      <c r="W28" s="94">
        <v>25912.951559999998</v>
      </c>
      <c r="X28" s="94">
        <v>14613.86025</v>
      </c>
      <c r="Y28" s="94">
        <v>3639.6817799999999</v>
      </c>
      <c r="Z28" s="94">
        <v>0</v>
      </c>
      <c r="AA28" s="94">
        <v>56761.677840000004</v>
      </c>
      <c r="AB28" s="94">
        <v>0</v>
      </c>
      <c r="AC28" s="94">
        <v>29614.782599999999</v>
      </c>
      <c r="AD28" s="94">
        <v>42571.258379999999</v>
      </c>
      <c r="AE28" s="94">
        <v>44175.882000000005</v>
      </c>
      <c r="AF28" s="94">
        <v>168434.12919000001</v>
      </c>
      <c r="AG28" s="94">
        <v>17892.27288</v>
      </c>
      <c r="AH28" s="80">
        <v>0</v>
      </c>
      <c r="AI28" s="80">
        <v>0</v>
      </c>
      <c r="AJ28" s="94">
        <v>30848.748659999997</v>
      </c>
      <c r="AK28" s="80">
        <v>0</v>
      </c>
      <c r="AL28" s="94">
        <v>49357.971000000005</v>
      </c>
      <c r="AM28" s="94">
        <v>24987.482609999999</v>
      </c>
      <c r="AN28" s="80">
        <v>0</v>
      </c>
      <c r="AO28" s="80">
        <v>0</v>
      </c>
      <c r="AP28" s="94">
        <v>32391.189450000002</v>
      </c>
      <c r="AQ28" s="94">
        <v>268782.86196769925</v>
      </c>
      <c r="AR28" s="80">
        <v>0</v>
      </c>
      <c r="AS28" s="93">
        <v>2744844.0547579997</v>
      </c>
      <c r="AT28" s="80">
        <f t="shared" si="1"/>
        <v>4245067.6622856986</v>
      </c>
      <c r="AU28" s="81">
        <f t="shared" si="2"/>
        <v>1500223.6075276989</v>
      </c>
    </row>
    <row r="29" spans="1:47" x14ac:dyDescent="0.25">
      <c r="A29" s="78" t="s">
        <v>328</v>
      </c>
      <c r="B29" s="78">
        <v>4222118</v>
      </c>
      <c r="C29" s="80">
        <v>49418.967690000005</v>
      </c>
      <c r="D29" s="80">
        <v>0</v>
      </c>
      <c r="E29" s="80">
        <v>16658.306820000002</v>
      </c>
      <c r="F29" s="80">
        <v>20360.171430000002</v>
      </c>
      <c r="G29" s="80">
        <v>77939.435429999983</v>
      </c>
      <c r="H29" s="80">
        <v>315172.06808999996</v>
      </c>
      <c r="I29" s="80">
        <v>13508.948460000001</v>
      </c>
      <c r="J29" s="80">
        <v>8637.6505199999992</v>
      </c>
      <c r="K29" s="80">
        <v>89461.274879999983</v>
      </c>
      <c r="L29" s="80">
        <v>7403.7068399999989</v>
      </c>
      <c r="M29" s="80">
        <v>0</v>
      </c>
      <c r="N29" s="80">
        <v>18007.227749999998</v>
      </c>
      <c r="O29" s="80">
        <v>3528.2517600000001</v>
      </c>
      <c r="P29" s="80">
        <v>296674.56167999998</v>
      </c>
      <c r="Q29" s="80">
        <v>3084.87039</v>
      </c>
      <c r="R29" s="94">
        <v>0</v>
      </c>
      <c r="S29" s="94">
        <v>25912.951559999998</v>
      </c>
      <c r="T29" s="94">
        <v>0</v>
      </c>
      <c r="U29" s="94">
        <v>23928.304350000002</v>
      </c>
      <c r="V29" s="94">
        <v>25912.951559999998</v>
      </c>
      <c r="W29" s="94">
        <v>25912.951559999998</v>
      </c>
      <c r="X29" s="94">
        <v>9742.5735000000004</v>
      </c>
      <c r="Y29" s="94">
        <v>3639.6817799999999</v>
      </c>
      <c r="Z29" s="94">
        <v>0</v>
      </c>
      <c r="AA29" s="94">
        <v>56761.677840000004</v>
      </c>
      <c r="AB29" s="94">
        <v>0</v>
      </c>
      <c r="AC29" s="94">
        <v>29614.782599999999</v>
      </c>
      <c r="AD29" s="94">
        <v>42571.258379999999</v>
      </c>
      <c r="AE29" s="94">
        <v>44175.882000000005</v>
      </c>
      <c r="AF29" s="94">
        <v>168434.12919000001</v>
      </c>
      <c r="AG29" s="94">
        <v>17892.27288</v>
      </c>
      <c r="AH29" s="80">
        <v>0</v>
      </c>
      <c r="AI29" s="80">
        <v>0</v>
      </c>
      <c r="AJ29" s="94">
        <v>30848.748659999997</v>
      </c>
      <c r="AK29" s="80">
        <v>0</v>
      </c>
      <c r="AL29" s="94">
        <v>49357.971000000005</v>
      </c>
      <c r="AM29" s="94">
        <v>24987.482609999999</v>
      </c>
      <c r="AN29" s="80">
        <v>0</v>
      </c>
      <c r="AO29" s="80">
        <v>0</v>
      </c>
      <c r="AP29" s="94">
        <v>32391.189450000002</v>
      </c>
      <c r="AQ29" s="94">
        <v>314439.00038895488</v>
      </c>
      <c r="AR29" s="80">
        <v>0</v>
      </c>
      <c r="AS29" s="93">
        <v>1372422.0273789994</v>
      </c>
      <c r="AT29" s="80">
        <f t="shared" si="1"/>
        <v>3218801.2784279538</v>
      </c>
      <c r="AU29" s="81">
        <f t="shared" si="2"/>
        <v>1846379.2510489544</v>
      </c>
    </row>
    <row r="30" spans="1:47" x14ac:dyDescent="0.25">
      <c r="A30" s="78"/>
      <c r="B30" s="78"/>
      <c r="C30" s="80">
        <f t="shared" ref="C30" si="3">SUM(C5:C29)</f>
        <v>1610960.7967500004</v>
      </c>
      <c r="D30" s="80">
        <f t="shared" ref="D30" si="4">SUM(D5:D29)</f>
        <v>0</v>
      </c>
      <c r="E30" s="80">
        <f t="shared" ref="E30" si="5">SUM(E5:E29)</f>
        <v>533065.81824000005</v>
      </c>
      <c r="F30" s="80">
        <f t="shared" ref="F30" si="6">SUM(F5:F29)</f>
        <v>664481.9615399997</v>
      </c>
      <c r="G30" s="80">
        <f t="shared" ref="G30" si="7">SUM(G5:G29)</f>
        <v>3284014.0083000013</v>
      </c>
      <c r="H30" s="80">
        <f t="shared" ref="H30" si="8">SUM(H5:H29)</f>
        <v>7625876.2555799978</v>
      </c>
      <c r="I30" s="80">
        <f t="shared" ref="I30" si="9">SUM(I5:I29)</f>
        <v>657316.51217999996</v>
      </c>
      <c r="J30" s="80">
        <f t="shared" ref="J30" si="10">SUM(J5:J29)</f>
        <v>215941.26299999992</v>
      </c>
      <c r="K30" s="80">
        <f t="shared" ref="K30" si="11">SUM(K5:K29)</f>
        <v>1662746.2144499996</v>
      </c>
      <c r="L30" s="80">
        <f t="shared" ref="L30" si="12">SUM(L5:L29)</f>
        <v>336868.66121999995</v>
      </c>
      <c r="M30" s="80">
        <f t="shared" ref="M30" si="13">SUM(M5:M29)</f>
        <v>0</v>
      </c>
      <c r="N30" s="80">
        <f t="shared" ref="N30" si="14">SUM(N5:N29)</f>
        <v>445749.15161999996</v>
      </c>
      <c r="O30" s="80">
        <f t="shared" ref="O30" si="15">SUM(O5:O29)</f>
        <v>130545.31511999998</v>
      </c>
      <c r="P30" s="80">
        <f t="shared" ref="P30" si="16">SUM(P5:P29)</f>
        <v>7008711.5671200035</v>
      </c>
      <c r="Q30" s="80">
        <f t="shared" ref="Q30" si="17">SUM(Q5:Q29)</f>
        <v>182636.07434999995</v>
      </c>
      <c r="R30" s="94">
        <f t="shared" ref="R30" si="18">SUM(R5:R29)</f>
        <v>640143.28631999996</v>
      </c>
      <c r="S30" s="94">
        <f t="shared" ref="S30" si="19">SUM(S5:S29)</f>
        <v>829214.44991999969</v>
      </c>
      <c r="T30" s="94">
        <f t="shared" ref="T30" si="20">SUM(T5:T29)</f>
        <v>86376.5052</v>
      </c>
      <c r="U30" s="94">
        <f t="shared" ref="U30" si="21">SUM(U5:U29)</f>
        <v>817881.11720999994</v>
      </c>
      <c r="V30" s="94">
        <f t="shared" ref="V30" si="22">SUM(V5:V29)</f>
        <v>910870.95991999947</v>
      </c>
      <c r="W30" s="94">
        <f t="shared" ref="W30" si="23">SUM(W5:W29)</f>
        <v>699649.69211999979</v>
      </c>
      <c r="X30" s="94">
        <f t="shared" ref="X30" si="24">SUM(X5:X29)</f>
        <v>462322.90680000029</v>
      </c>
      <c r="Y30" s="94">
        <f t="shared" ref="Y30" si="25">SUM(Y5:Y29)</f>
        <v>90992.044499999989</v>
      </c>
      <c r="Z30" s="94">
        <f t="shared" ref="Z30" si="26">SUM(Z5:Z29)</f>
        <v>21136.679100000001</v>
      </c>
      <c r="AA30" s="94">
        <f t="shared" ref="AA30" si="27">SUM(AA5:AA29)</f>
        <v>2028939.1099200004</v>
      </c>
      <c r="AB30" s="94">
        <f t="shared" ref="AB30" si="28">SUM(AB5:AB29)</f>
        <v>42578.341650000002</v>
      </c>
      <c r="AC30" s="94">
        <f t="shared" ref="AC30" si="29">SUM(AC5:AC29)</f>
        <v>947673.04320000031</v>
      </c>
      <c r="AD30" s="94">
        <f t="shared" ref="AD30" si="30">SUM(AD5:AD29)</f>
        <v>1307369.5729800002</v>
      </c>
      <c r="AE30" s="94">
        <f t="shared" ref="AE30" si="31">SUM(AE5:AE29)</f>
        <v>1279495.9559999998</v>
      </c>
      <c r="AF30" s="94">
        <f t="shared" ref="AF30" si="32">SUM(AF5:AF29)</f>
        <v>5093744.3080799961</v>
      </c>
      <c r="AG30" s="94">
        <f t="shared" ref="AG30" si="33">SUM(AG5:AG29)</f>
        <v>447306.82200000004</v>
      </c>
      <c r="AH30" s="80">
        <f t="shared" ref="AH30" si="34">SUM(AH5:AH29)</f>
        <v>0</v>
      </c>
      <c r="AI30" s="80">
        <f t="shared" ref="AI30" si="35">SUM(AI5:AI29)</f>
        <v>0</v>
      </c>
      <c r="AJ30" s="94">
        <f t="shared" ref="AJ30" si="36">SUM(AJ5:AJ29)</f>
        <v>771218.7165000001</v>
      </c>
      <c r="AK30" s="80">
        <f t="shared" ref="AK30" si="37">SUM(AK5:AK29)</f>
        <v>0</v>
      </c>
      <c r="AL30" s="94">
        <f t="shared" ref="AL30" si="38">SUM(AL5:AL29)</f>
        <v>2097719.9219999984</v>
      </c>
      <c r="AM30" s="94">
        <f t="shared" ref="AM30:AS30" si="39">SUM(AM5:AM29)</f>
        <v>624687.06524999987</v>
      </c>
      <c r="AN30" s="80">
        <f t="shared" ref="AN30" si="40">SUM(AN5:AN29)</f>
        <v>0</v>
      </c>
      <c r="AO30" s="80">
        <f t="shared" ref="AO30" si="41">SUM(AO5:AO29)</f>
        <v>0</v>
      </c>
      <c r="AP30" s="94">
        <f t="shared" si="39"/>
        <v>1382023.8593999988</v>
      </c>
      <c r="AQ30" s="94">
        <f t="shared" si="39"/>
        <v>13434681.173851144</v>
      </c>
      <c r="AR30" s="80">
        <f t="shared" si="39"/>
        <v>0</v>
      </c>
      <c r="AS30" s="94">
        <f t="shared" si="39"/>
        <v>234473024.83144301</v>
      </c>
      <c r="AT30" s="80">
        <f>SUM(AT5:AT29)</f>
        <v>292847963.96283412</v>
      </c>
    </row>
    <row r="32" spans="1:47" x14ac:dyDescent="0.25">
      <c r="AJ32" s="95">
        <v>771515</v>
      </c>
      <c r="AL32" s="95">
        <v>2097721</v>
      </c>
      <c r="AM32" s="95">
        <v>624586</v>
      </c>
      <c r="AT32" s="81"/>
    </row>
    <row r="33" spans="30:45" x14ac:dyDescent="0.25">
      <c r="AD33" s="95">
        <v>1307264</v>
      </c>
      <c r="AJ33" s="96">
        <f>+AJ30-AJ32</f>
        <v>-296.28349999990314</v>
      </c>
      <c r="AL33" s="96">
        <f>+AL32-AL30</f>
        <v>1.0780000016093254</v>
      </c>
      <c r="AM33" s="96">
        <f>+AM32-AM30</f>
        <v>-101.06524999986868</v>
      </c>
      <c r="AS33" s="96"/>
    </row>
    <row r="34" spans="30:45" x14ac:dyDescent="0.25">
      <c r="AD34" s="96">
        <f>+AD30-AD33</f>
        <v>105.57298000017181</v>
      </c>
      <c r="AJ34" s="96">
        <f>61988-296</f>
        <v>61692</v>
      </c>
      <c r="AM34" s="95">
        <f>101+49975</f>
        <v>50076</v>
      </c>
    </row>
  </sheetData>
  <autoFilter ref="A4:AP29" xr:uid="{00000000-0009-0000-0000-000003000000}"/>
  <mergeCells count="3">
    <mergeCell ref="A1:B1"/>
    <mergeCell ref="A2:B2"/>
    <mergeCell ref="A3:B3"/>
  </mergeCells>
  <conditionalFormatting sqref="C3:AS3">
    <cfRule type="cellIs" dxfId="228" priority="1" operator="lessThan">
      <formula>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N73"/>
  <sheetViews>
    <sheetView workbookViewId="0">
      <pane ySplit="1" topLeftCell="A15" activePane="bottomLeft" state="frozen"/>
      <selection pane="bottomLeft" activeCell="N1" sqref="N1"/>
    </sheetView>
  </sheetViews>
  <sheetFormatPr baseColWidth="10" defaultColWidth="11.42578125" defaultRowHeight="15" x14ac:dyDescent="0.25"/>
  <cols>
    <col min="2" max="2" width="57.5703125" customWidth="1"/>
    <col min="3" max="3" width="30.140625" bestFit="1" customWidth="1"/>
    <col min="4" max="4" width="33.7109375" customWidth="1"/>
    <col min="5" max="5" width="11.42578125" customWidth="1"/>
    <col min="7" max="10" width="11.42578125" customWidth="1"/>
    <col min="11" max="11" width="16" customWidth="1"/>
    <col min="12" max="12" width="14.42578125" bestFit="1" customWidth="1"/>
    <col min="13" max="13" width="11.42578125" customWidth="1"/>
    <col min="14" max="14" width="12.85546875" bestFit="1" customWidth="1"/>
    <col min="16" max="16" width="14.42578125" bestFit="1" customWidth="1"/>
    <col min="18" max="18" width="12.85546875" bestFit="1" customWidth="1"/>
    <col min="20" max="20" width="12.85546875" bestFit="1" customWidth="1"/>
    <col min="22" max="22" width="17" customWidth="1"/>
    <col min="24" max="24" width="12.85546875" bestFit="1" customWidth="1"/>
    <col min="26" max="26" width="13" bestFit="1" customWidth="1"/>
    <col min="28" max="28" width="12.85546875" bestFit="1" customWidth="1"/>
    <col min="30" max="30" width="12.85546875" bestFit="1" customWidth="1"/>
    <col min="32" max="32" width="12.85546875" bestFit="1" customWidth="1"/>
    <col min="34" max="34" width="13" bestFit="1" customWidth="1"/>
    <col min="36" max="36" width="13" bestFit="1" customWidth="1"/>
    <col min="38" max="38" width="13" bestFit="1" customWidth="1"/>
    <col min="40" max="40" width="13" bestFit="1" customWidth="1"/>
    <col min="42" max="42" width="13" bestFit="1" customWidth="1"/>
    <col min="44" max="44" width="13" bestFit="1" customWidth="1"/>
    <col min="46" max="46" width="13" bestFit="1" customWidth="1"/>
    <col min="48" max="48" width="13" bestFit="1" customWidth="1"/>
    <col min="50" max="50" width="13" bestFit="1" customWidth="1"/>
    <col min="52" max="52" width="13" bestFit="1" customWidth="1"/>
    <col min="54" max="54" width="13" bestFit="1" customWidth="1"/>
    <col min="56" max="56" width="13" bestFit="1" customWidth="1"/>
    <col min="58" max="58" width="13" bestFit="1" customWidth="1"/>
    <col min="60" max="60" width="13" bestFit="1" customWidth="1"/>
    <col min="62" max="62" width="13" bestFit="1" customWidth="1"/>
    <col min="64" max="64" width="13" bestFit="1" customWidth="1"/>
    <col min="66" max="66" width="15.5703125" bestFit="1" customWidth="1"/>
  </cols>
  <sheetData>
    <row r="1" spans="1:64" ht="33.75" x14ac:dyDescent="0.25">
      <c r="A1" s="29" t="s">
        <v>329</v>
      </c>
      <c r="B1" s="29" t="s">
        <v>330</v>
      </c>
      <c r="C1" s="29" t="s">
        <v>331</v>
      </c>
      <c r="D1" s="30" t="s">
        <v>332</v>
      </c>
      <c r="E1" s="29" t="s">
        <v>333</v>
      </c>
      <c r="F1" s="31" t="s">
        <v>334</v>
      </c>
      <c r="G1" s="32" t="s">
        <v>335</v>
      </c>
      <c r="H1" s="32" t="s">
        <v>336</v>
      </c>
      <c r="I1" s="32" t="s">
        <v>337</v>
      </c>
      <c r="J1" s="32" t="s">
        <v>338</v>
      </c>
      <c r="K1" s="32" t="s">
        <v>11</v>
      </c>
      <c r="L1" s="32" t="s">
        <v>30</v>
      </c>
      <c r="M1" s="29" t="s">
        <v>339</v>
      </c>
      <c r="N1" s="64" t="s">
        <v>340</v>
      </c>
      <c r="O1" s="32" t="s">
        <v>33</v>
      </c>
      <c r="P1" s="32" t="s">
        <v>341</v>
      </c>
      <c r="Q1" s="32" t="s">
        <v>35</v>
      </c>
      <c r="R1" s="32" t="s">
        <v>342</v>
      </c>
      <c r="S1" s="32" t="s">
        <v>36</v>
      </c>
      <c r="T1" s="32" t="s">
        <v>343</v>
      </c>
      <c r="U1" s="32" t="s">
        <v>37</v>
      </c>
      <c r="V1" s="55" t="s">
        <v>344</v>
      </c>
      <c r="W1" s="32" t="s">
        <v>38</v>
      </c>
      <c r="X1" s="55" t="s">
        <v>345</v>
      </c>
      <c r="Y1" s="32" t="s">
        <v>39</v>
      </c>
      <c r="Z1" s="55" t="s">
        <v>346</v>
      </c>
      <c r="AA1" s="32" t="s">
        <v>40</v>
      </c>
      <c r="AB1" s="55" t="s">
        <v>347</v>
      </c>
      <c r="AC1" s="32" t="s">
        <v>41</v>
      </c>
      <c r="AD1" s="55" t="s">
        <v>348</v>
      </c>
      <c r="AE1" s="32" t="s">
        <v>42</v>
      </c>
      <c r="AF1" s="55" t="s">
        <v>349</v>
      </c>
      <c r="AG1" s="32" t="s">
        <v>43</v>
      </c>
      <c r="AH1" s="55" t="s">
        <v>350</v>
      </c>
      <c r="AI1" s="32" t="s">
        <v>44</v>
      </c>
      <c r="AJ1" s="55" t="s">
        <v>351</v>
      </c>
      <c r="AK1" s="32" t="s">
        <v>45</v>
      </c>
      <c r="AL1" s="55" t="s">
        <v>352</v>
      </c>
      <c r="AM1" s="32" t="s">
        <v>46</v>
      </c>
      <c r="AN1" s="55" t="s">
        <v>353</v>
      </c>
      <c r="AO1" s="32" t="s">
        <v>47</v>
      </c>
      <c r="AP1" s="55" t="s">
        <v>354</v>
      </c>
      <c r="AQ1" s="32" t="s">
        <v>48</v>
      </c>
      <c r="AR1" s="55" t="s">
        <v>355</v>
      </c>
      <c r="AS1" s="32" t="s">
        <v>49</v>
      </c>
      <c r="AT1" s="55" t="s">
        <v>356</v>
      </c>
      <c r="AU1" s="32" t="s">
        <v>50</v>
      </c>
      <c r="AV1" s="55" t="s">
        <v>357</v>
      </c>
      <c r="AW1" s="32" t="s">
        <v>51</v>
      </c>
      <c r="AX1" s="55" t="s">
        <v>358</v>
      </c>
      <c r="AY1" s="32" t="s">
        <v>52</v>
      </c>
      <c r="AZ1" s="55" t="s">
        <v>359</v>
      </c>
      <c r="BA1" s="32" t="s">
        <v>53</v>
      </c>
      <c r="BB1" s="55" t="s">
        <v>360</v>
      </c>
      <c r="BC1" s="32" t="s">
        <v>54</v>
      </c>
      <c r="BD1" s="55" t="s">
        <v>361</v>
      </c>
      <c r="BE1" s="32" t="s">
        <v>55</v>
      </c>
      <c r="BF1" s="55" t="s">
        <v>362</v>
      </c>
      <c r="BG1" s="32" t="s">
        <v>56</v>
      </c>
      <c r="BH1" s="55" t="s">
        <v>363</v>
      </c>
      <c r="BI1" s="32" t="s">
        <v>57</v>
      </c>
      <c r="BJ1" s="55" t="s">
        <v>364</v>
      </c>
      <c r="BK1" s="32" t="s">
        <v>58</v>
      </c>
      <c r="BL1" s="55" t="s">
        <v>365</v>
      </c>
    </row>
    <row r="2" spans="1:64" ht="27.75" customHeight="1" x14ac:dyDescent="0.25">
      <c r="A2" s="45">
        <v>220</v>
      </c>
      <c r="B2" s="45" t="s">
        <v>300</v>
      </c>
      <c r="C2" s="46" t="s">
        <v>366</v>
      </c>
      <c r="D2" s="65" t="s">
        <v>367</v>
      </c>
      <c r="E2" s="46" t="s">
        <v>32</v>
      </c>
      <c r="F2" s="47">
        <v>0</v>
      </c>
      <c r="G2" s="48">
        <v>0</v>
      </c>
      <c r="H2" s="48">
        <v>0</v>
      </c>
      <c r="I2" s="49">
        <v>0</v>
      </c>
      <c r="J2" s="44">
        <v>0</v>
      </c>
      <c r="K2" s="48">
        <v>0</v>
      </c>
      <c r="L2" s="50">
        <v>0</v>
      </c>
      <c r="M2" s="46">
        <v>1.0482180306467299</v>
      </c>
      <c r="N2" s="66">
        <f>K2*M2</f>
        <v>0</v>
      </c>
      <c r="O2" s="67">
        <v>0</v>
      </c>
      <c r="P2" s="68">
        <f>N2*O2</f>
        <v>0</v>
      </c>
      <c r="Q2" s="67">
        <v>0</v>
      </c>
      <c r="R2" s="68">
        <f>N2*Q2</f>
        <v>0</v>
      </c>
      <c r="S2" s="67">
        <v>0</v>
      </c>
      <c r="T2" s="68">
        <f>N2*S2</f>
        <v>0</v>
      </c>
      <c r="U2" s="67">
        <v>0</v>
      </c>
      <c r="V2" s="68">
        <f>N2*U2</f>
        <v>0</v>
      </c>
      <c r="W2" s="67">
        <v>0</v>
      </c>
      <c r="X2" s="68">
        <f>N2*W2</f>
        <v>0</v>
      </c>
      <c r="Y2" s="67">
        <v>0</v>
      </c>
      <c r="Z2" s="68">
        <f>N2*Y2</f>
        <v>0</v>
      </c>
      <c r="AA2" s="67">
        <v>0</v>
      </c>
      <c r="AB2" s="68">
        <f>N2*AA2</f>
        <v>0</v>
      </c>
      <c r="AC2" s="67">
        <v>0</v>
      </c>
      <c r="AD2" s="68">
        <f>N2*AC2</f>
        <v>0</v>
      </c>
      <c r="AE2" s="67">
        <v>0</v>
      </c>
      <c r="AF2" s="68">
        <f>N2*AE2</f>
        <v>0</v>
      </c>
      <c r="AG2" s="67">
        <v>0</v>
      </c>
      <c r="AH2" s="68">
        <f>N2*AG2</f>
        <v>0</v>
      </c>
      <c r="AI2" s="67">
        <v>0</v>
      </c>
      <c r="AJ2" s="68">
        <f>N2*AI2</f>
        <v>0</v>
      </c>
      <c r="AK2" s="67">
        <v>0</v>
      </c>
      <c r="AL2" s="68">
        <f>N2*AK2</f>
        <v>0</v>
      </c>
      <c r="AM2" s="67">
        <v>0</v>
      </c>
      <c r="AN2" s="68">
        <f>N2*AM2</f>
        <v>0</v>
      </c>
      <c r="AO2" s="67">
        <v>0</v>
      </c>
      <c r="AP2" s="68">
        <f>N2*AO2</f>
        <v>0</v>
      </c>
      <c r="AQ2" s="67">
        <v>0</v>
      </c>
      <c r="AR2" s="68">
        <f>N2*AQ2</f>
        <v>0</v>
      </c>
      <c r="AS2" s="67">
        <v>0</v>
      </c>
      <c r="AT2" s="68">
        <f>N2*AS2</f>
        <v>0</v>
      </c>
      <c r="AU2" s="67">
        <v>0</v>
      </c>
      <c r="AV2" s="68">
        <f>N2*AU2</f>
        <v>0</v>
      </c>
      <c r="AW2" s="67">
        <v>0</v>
      </c>
      <c r="AX2" s="68">
        <f>N2*AW2</f>
        <v>0</v>
      </c>
      <c r="AY2" s="67">
        <v>0</v>
      </c>
      <c r="AZ2" s="68">
        <f>N2*AY2</f>
        <v>0</v>
      </c>
      <c r="BA2" s="67">
        <v>0</v>
      </c>
      <c r="BB2" s="68">
        <f>N2*BA2</f>
        <v>0</v>
      </c>
      <c r="BC2" s="67">
        <v>0</v>
      </c>
      <c r="BD2" s="68">
        <f>N2*BC2</f>
        <v>0</v>
      </c>
      <c r="BE2" s="67">
        <v>0</v>
      </c>
      <c r="BF2" s="68">
        <f>N2*BE2</f>
        <v>0</v>
      </c>
      <c r="BG2" s="67">
        <v>0</v>
      </c>
      <c r="BH2" s="68">
        <f>N2*BG2</f>
        <v>0</v>
      </c>
      <c r="BI2" s="67">
        <v>0</v>
      </c>
      <c r="BJ2" s="68">
        <f>N2*BI2</f>
        <v>0</v>
      </c>
      <c r="BK2" s="67">
        <v>0</v>
      </c>
      <c r="BL2" s="68">
        <f>N2*BK2</f>
        <v>0</v>
      </c>
    </row>
    <row r="3" spans="1:64" ht="27.75" customHeight="1" x14ac:dyDescent="0.25">
      <c r="A3" s="45">
        <v>222</v>
      </c>
      <c r="B3" s="45" t="s">
        <v>300</v>
      </c>
      <c r="C3" s="46" t="s">
        <v>368</v>
      </c>
      <c r="D3" s="65" t="s">
        <v>369</v>
      </c>
      <c r="E3" s="46" t="s">
        <v>32</v>
      </c>
      <c r="F3" s="47">
        <v>0</v>
      </c>
      <c r="G3" s="48">
        <v>0</v>
      </c>
      <c r="H3" s="48">
        <v>0</v>
      </c>
      <c r="I3" s="49">
        <v>0</v>
      </c>
      <c r="J3" s="44">
        <v>0</v>
      </c>
      <c r="K3" s="48">
        <v>0</v>
      </c>
      <c r="L3" s="50">
        <v>0</v>
      </c>
      <c r="M3" s="46">
        <v>1.0482180306467299</v>
      </c>
      <c r="N3" s="69">
        <f t="shared" ref="N3:N66" si="0">K3*M3</f>
        <v>0</v>
      </c>
      <c r="O3" s="67">
        <v>0</v>
      </c>
      <c r="P3" s="68">
        <f t="shared" ref="P3:P66" si="1">N3*O3</f>
        <v>0</v>
      </c>
      <c r="Q3" s="67">
        <v>0</v>
      </c>
      <c r="R3" s="68">
        <f t="shared" ref="R3:R66" si="2">N3*Q3</f>
        <v>0</v>
      </c>
      <c r="S3" s="67">
        <v>0</v>
      </c>
      <c r="T3" s="68">
        <f t="shared" ref="T3:T66" si="3">N3*S3</f>
        <v>0</v>
      </c>
      <c r="U3" s="67">
        <v>0</v>
      </c>
      <c r="V3" s="68">
        <f t="shared" ref="V3:V66" si="4">N3*U3</f>
        <v>0</v>
      </c>
      <c r="W3" s="67">
        <v>0</v>
      </c>
      <c r="X3" s="68">
        <f t="shared" ref="X3:X66" si="5">N3*W3</f>
        <v>0</v>
      </c>
      <c r="Y3" s="67">
        <v>0</v>
      </c>
      <c r="Z3" s="68">
        <f t="shared" ref="Z3:Z66" si="6">N3*Y3</f>
        <v>0</v>
      </c>
      <c r="AA3" s="67">
        <v>0</v>
      </c>
      <c r="AB3" s="68">
        <f t="shared" ref="AB3:AB66" si="7">N3*AA3</f>
        <v>0</v>
      </c>
      <c r="AC3" s="67">
        <v>0</v>
      </c>
      <c r="AD3" s="68">
        <f t="shared" ref="AD3:AD66" si="8">N3*AC3</f>
        <v>0</v>
      </c>
      <c r="AE3" s="67">
        <v>0</v>
      </c>
      <c r="AF3" s="68">
        <f t="shared" ref="AF3:AF66" si="9">N3*AE3</f>
        <v>0</v>
      </c>
      <c r="AG3" s="67">
        <v>0</v>
      </c>
      <c r="AH3" s="68">
        <f t="shared" ref="AH3:AH66" si="10">N3*AG3</f>
        <v>0</v>
      </c>
      <c r="AI3" s="67">
        <v>0</v>
      </c>
      <c r="AJ3" s="68">
        <f t="shared" ref="AJ3:AJ66" si="11">N3*AI3</f>
        <v>0</v>
      </c>
      <c r="AK3" s="67">
        <v>0</v>
      </c>
      <c r="AL3" s="68">
        <f t="shared" ref="AL3:AL66" si="12">N3*AK3</f>
        <v>0</v>
      </c>
      <c r="AM3" s="67">
        <v>0</v>
      </c>
      <c r="AN3" s="68">
        <f t="shared" ref="AN3:AN66" si="13">N3*AM3</f>
        <v>0</v>
      </c>
      <c r="AO3" s="67">
        <v>0</v>
      </c>
      <c r="AP3" s="68">
        <f t="shared" ref="AP3:AP66" si="14">N3*AO3</f>
        <v>0</v>
      </c>
      <c r="AQ3" s="67">
        <v>0</v>
      </c>
      <c r="AR3" s="68">
        <f t="shared" ref="AR3:AR66" si="15">N3*AQ3</f>
        <v>0</v>
      </c>
      <c r="AS3" s="67">
        <v>0</v>
      </c>
      <c r="AT3" s="68">
        <f t="shared" ref="AT3:AT66" si="16">N3*AS3</f>
        <v>0</v>
      </c>
      <c r="AU3" s="67">
        <v>0</v>
      </c>
      <c r="AV3" s="68">
        <f t="shared" ref="AV3:AV66" si="17">N3*AU3</f>
        <v>0</v>
      </c>
      <c r="AW3" s="67">
        <v>0</v>
      </c>
      <c r="AX3" s="68">
        <f t="shared" ref="AX3:AX66" si="18">N3*AW3</f>
        <v>0</v>
      </c>
      <c r="AY3" s="67">
        <v>0</v>
      </c>
      <c r="AZ3" s="68">
        <f t="shared" ref="AZ3:AZ66" si="19">N3*AY3</f>
        <v>0</v>
      </c>
      <c r="BA3" s="67">
        <v>0</v>
      </c>
      <c r="BB3" s="68">
        <f t="shared" ref="BB3:BB66" si="20">N3*BA3</f>
        <v>0</v>
      </c>
      <c r="BC3" s="67">
        <v>0</v>
      </c>
      <c r="BD3" s="68">
        <f t="shared" ref="BD3:BD66" si="21">N3*BC3</f>
        <v>0</v>
      </c>
      <c r="BE3" s="67">
        <v>0</v>
      </c>
      <c r="BF3" s="68">
        <f t="shared" ref="BF3:BF66" si="22">N3*BE3</f>
        <v>0</v>
      </c>
      <c r="BG3" s="67">
        <v>0</v>
      </c>
      <c r="BH3" s="68">
        <f t="shared" ref="BH3:BH66" si="23">N3*BG3</f>
        <v>0</v>
      </c>
      <c r="BI3" s="67">
        <v>0</v>
      </c>
      <c r="BJ3" s="68">
        <f t="shared" ref="BJ3:BJ66" si="24">N3*BI3</f>
        <v>0</v>
      </c>
      <c r="BK3" s="67">
        <v>0</v>
      </c>
      <c r="BL3" s="68">
        <f t="shared" ref="BL3:BL66" si="25">N3*BK3</f>
        <v>0</v>
      </c>
    </row>
    <row r="4" spans="1:64" ht="27.75" customHeight="1" x14ac:dyDescent="0.25">
      <c r="A4" s="45">
        <v>228</v>
      </c>
      <c r="B4" s="45" t="s">
        <v>300</v>
      </c>
      <c r="C4" s="46" t="s">
        <v>370</v>
      </c>
      <c r="D4" s="65" t="s">
        <v>371</v>
      </c>
      <c r="E4" s="46" t="s">
        <v>32</v>
      </c>
      <c r="F4" s="47">
        <v>0</v>
      </c>
      <c r="G4" s="48">
        <v>0</v>
      </c>
      <c r="H4" s="48">
        <v>0</v>
      </c>
      <c r="I4" s="49">
        <v>0</v>
      </c>
      <c r="J4" s="44">
        <v>0</v>
      </c>
      <c r="K4" s="48">
        <v>0</v>
      </c>
      <c r="L4" s="50">
        <v>0</v>
      </c>
      <c r="M4" s="46">
        <v>1.0482180306467299</v>
      </c>
      <c r="N4" s="69">
        <f t="shared" si="0"/>
        <v>0</v>
      </c>
      <c r="O4" s="67">
        <v>0</v>
      </c>
      <c r="P4" s="68">
        <f t="shared" si="1"/>
        <v>0</v>
      </c>
      <c r="Q4" s="67">
        <v>0</v>
      </c>
      <c r="R4" s="68">
        <f t="shared" si="2"/>
        <v>0</v>
      </c>
      <c r="S4" s="67">
        <v>0</v>
      </c>
      <c r="T4" s="68">
        <f t="shared" si="3"/>
        <v>0</v>
      </c>
      <c r="U4" s="67">
        <v>0</v>
      </c>
      <c r="V4" s="68">
        <f t="shared" si="4"/>
        <v>0</v>
      </c>
      <c r="W4" s="67">
        <v>0</v>
      </c>
      <c r="X4" s="68">
        <f t="shared" si="5"/>
        <v>0</v>
      </c>
      <c r="Y4" s="67">
        <v>0</v>
      </c>
      <c r="Z4" s="68">
        <f t="shared" si="6"/>
        <v>0</v>
      </c>
      <c r="AA4" s="67">
        <v>0</v>
      </c>
      <c r="AB4" s="68">
        <f t="shared" si="7"/>
        <v>0</v>
      </c>
      <c r="AC4" s="67">
        <v>0</v>
      </c>
      <c r="AD4" s="68">
        <f t="shared" si="8"/>
        <v>0</v>
      </c>
      <c r="AE4" s="67">
        <v>0</v>
      </c>
      <c r="AF4" s="68">
        <f t="shared" si="9"/>
        <v>0</v>
      </c>
      <c r="AG4" s="67">
        <v>0</v>
      </c>
      <c r="AH4" s="68">
        <f t="shared" si="10"/>
        <v>0</v>
      </c>
      <c r="AI4" s="67">
        <v>0</v>
      </c>
      <c r="AJ4" s="68">
        <f t="shared" si="11"/>
        <v>0</v>
      </c>
      <c r="AK4" s="67">
        <v>0</v>
      </c>
      <c r="AL4" s="68">
        <f t="shared" si="12"/>
        <v>0</v>
      </c>
      <c r="AM4" s="67">
        <v>0</v>
      </c>
      <c r="AN4" s="68">
        <f t="shared" si="13"/>
        <v>0</v>
      </c>
      <c r="AO4" s="67">
        <v>0</v>
      </c>
      <c r="AP4" s="68">
        <f t="shared" si="14"/>
        <v>0</v>
      </c>
      <c r="AQ4" s="67">
        <v>0</v>
      </c>
      <c r="AR4" s="68">
        <f t="shared" si="15"/>
        <v>0</v>
      </c>
      <c r="AS4" s="67">
        <v>0</v>
      </c>
      <c r="AT4" s="68">
        <f t="shared" si="16"/>
        <v>0</v>
      </c>
      <c r="AU4" s="67">
        <v>0</v>
      </c>
      <c r="AV4" s="68">
        <f t="shared" si="17"/>
        <v>0</v>
      </c>
      <c r="AW4" s="67">
        <v>0</v>
      </c>
      <c r="AX4" s="68">
        <f t="shared" si="18"/>
        <v>0</v>
      </c>
      <c r="AY4" s="67">
        <v>0</v>
      </c>
      <c r="AZ4" s="68">
        <f t="shared" si="19"/>
        <v>0</v>
      </c>
      <c r="BA4" s="67">
        <v>0</v>
      </c>
      <c r="BB4" s="68">
        <f t="shared" si="20"/>
        <v>0</v>
      </c>
      <c r="BC4" s="67">
        <v>0</v>
      </c>
      <c r="BD4" s="68">
        <f t="shared" si="21"/>
        <v>0</v>
      </c>
      <c r="BE4" s="67">
        <v>0</v>
      </c>
      <c r="BF4" s="68">
        <f t="shared" si="22"/>
        <v>0</v>
      </c>
      <c r="BG4" s="67">
        <v>0</v>
      </c>
      <c r="BH4" s="68">
        <f t="shared" si="23"/>
        <v>0</v>
      </c>
      <c r="BI4" s="67">
        <v>0</v>
      </c>
      <c r="BJ4" s="68">
        <f t="shared" si="24"/>
        <v>0</v>
      </c>
      <c r="BK4" s="67">
        <v>0</v>
      </c>
      <c r="BL4" s="68">
        <f t="shared" si="25"/>
        <v>0</v>
      </c>
    </row>
    <row r="5" spans="1:64" ht="27.75" customHeight="1" x14ac:dyDescent="0.25">
      <c r="A5" s="45">
        <v>230</v>
      </c>
      <c r="B5" s="45" t="s">
        <v>300</v>
      </c>
      <c r="C5" s="46" t="s">
        <v>372</v>
      </c>
      <c r="D5" s="51" t="s">
        <v>373</v>
      </c>
      <c r="E5" s="46" t="s">
        <v>32</v>
      </c>
      <c r="F5" s="47">
        <v>0</v>
      </c>
      <c r="G5" s="48">
        <v>0</v>
      </c>
      <c r="H5" s="48">
        <v>0</v>
      </c>
      <c r="I5" s="49">
        <v>0</v>
      </c>
      <c r="J5" s="44">
        <v>0</v>
      </c>
      <c r="K5" s="48">
        <v>0</v>
      </c>
      <c r="L5" s="50">
        <v>0</v>
      </c>
      <c r="M5" s="46">
        <v>1.0482180306467299</v>
      </c>
      <c r="N5" s="69">
        <f t="shared" si="0"/>
        <v>0</v>
      </c>
      <c r="O5" s="67">
        <v>0</v>
      </c>
      <c r="P5" s="68">
        <f t="shared" si="1"/>
        <v>0</v>
      </c>
      <c r="Q5" s="67">
        <v>0</v>
      </c>
      <c r="R5" s="68">
        <f t="shared" si="2"/>
        <v>0</v>
      </c>
      <c r="S5" s="67">
        <v>0</v>
      </c>
      <c r="T5" s="68">
        <f t="shared" si="3"/>
        <v>0</v>
      </c>
      <c r="U5" s="67">
        <v>0</v>
      </c>
      <c r="V5" s="68">
        <f t="shared" si="4"/>
        <v>0</v>
      </c>
      <c r="W5" s="67">
        <v>0</v>
      </c>
      <c r="X5" s="68">
        <f t="shared" si="5"/>
        <v>0</v>
      </c>
      <c r="Y5" s="67">
        <v>0</v>
      </c>
      <c r="Z5" s="68">
        <f t="shared" si="6"/>
        <v>0</v>
      </c>
      <c r="AA5" s="67">
        <v>0</v>
      </c>
      <c r="AB5" s="68">
        <f t="shared" si="7"/>
        <v>0</v>
      </c>
      <c r="AC5" s="67">
        <v>0</v>
      </c>
      <c r="AD5" s="68">
        <f t="shared" si="8"/>
        <v>0</v>
      </c>
      <c r="AE5" s="67">
        <v>0</v>
      </c>
      <c r="AF5" s="68">
        <f t="shared" si="9"/>
        <v>0</v>
      </c>
      <c r="AG5" s="67">
        <v>0</v>
      </c>
      <c r="AH5" s="68">
        <f t="shared" si="10"/>
        <v>0</v>
      </c>
      <c r="AI5" s="67">
        <v>0</v>
      </c>
      <c r="AJ5" s="68">
        <f t="shared" si="11"/>
        <v>0</v>
      </c>
      <c r="AK5" s="67">
        <v>0</v>
      </c>
      <c r="AL5" s="68">
        <f t="shared" si="12"/>
        <v>0</v>
      </c>
      <c r="AM5" s="67">
        <v>0</v>
      </c>
      <c r="AN5" s="68">
        <f t="shared" si="13"/>
        <v>0</v>
      </c>
      <c r="AO5" s="67">
        <v>0</v>
      </c>
      <c r="AP5" s="68">
        <f t="shared" si="14"/>
        <v>0</v>
      </c>
      <c r="AQ5" s="67">
        <v>0</v>
      </c>
      <c r="AR5" s="68">
        <f t="shared" si="15"/>
        <v>0</v>
      </c>
      <c r="AS5" s="67">
        <v>0</v>
      </c>
      <c r="AT5" s="68">
        <f t="shared" si="16"/>
        <v>0</v>
      </c>
      <c r="AU5" s="67">
        <v>0</v>
      </c>
      <c r="AV5" s="68">
        <f t="shared" si="17"/>
        <v>0</v>
      </c>
      <c r="AW5" s="67">
        <v>0</v>
      </c>
      <c r="AX5" s="68">
        <f t="shared" si="18"/>
        <v>0</v>
      </c>
      <c r="AY5" s="67">
        <v>0</v>
      </c>
      <c r="AZ5" s="68">
        <f t="shared" si="19"/>
        <v>0</v>
      </c>
      <c r="BA5" s="67">
        <v>0</v>
      </c>
      <c r="BB5" s="68">
        <f t="shared" si="20"/>
        <v>0</v>
      </c>
      <c r="BC5" s="67">
        <v>0</v>
      </c>
      <c r="BD5" s="68">
        <f t="shared" si="21"/>
        <v>0</v>
      </c>
      <c r="BE5" s="67">
        <v>0</v>
      </c>
      <c r="BF5" s="68">
        <f t="shared" si="22"/>
        <v>0</v>
      </c>
      <c r="BG5" s="67">
        <v>0</v>
      </c>
      <c r="BH5" s="68">
        <f t="shared" si="23"/>
        <v>0</v>
      </c>
      <c r="BI5" s="67">
        <v>0</v>
      </c>
      <c r="BJ5" s="68">
        <f t="shared" si="24"/>
        <v>0</v>
      </c>
      <c r="BK5" s="67">
        <v>0</v>
      </c>
      <c r="BL5" s="68">
        <f t="shared" si="25"/>
        <v>0</v>
      </c>
    </row>
    <row r="6" spans="1:64" ht="27.75" customHeight="1" x14ac:dyDescent="0.25">
      <c r="A6" s="45">
        <v>232</v>
      </c>
      <c r="B6" s="45" t="s">
        <v>300</v>
      </c>
      <c r="C6" s="46" t="s">
        <v>374</v>
      </c>
      <c r="D6" s="51" t="s">
        <v>375</v>
      </c>
      <c r="E6" s="46" t="s">
        <v>32</v>
      </c>
      <c r="F6" s="47">
        <v>0</v>
      </c>
      <c r="G6" s="48">
        <v>0</v>
      </c>
      <c r="H6" s="48">
        <v>0</v>
      </c>
      <c r="I6" s="49">
        <v>0</v>
      </c>
      <c r="J6" s="44">
        <v>0</v>
      </c>
      <c r="K6" s="48">
        <v>0</v>
      </c>
      <c r="L6" s="50">
        <v>0</v>
      </c>
      <c r="M6" s="46">
        <v>1.0482180306467299</v>
      </c>
      <c r="N6" s="69">
        <f t="shared" si="0"/>
        <v>0</v>
      </c>
      <c r="O6" s="67">
        <v>0</v>
      </c>
      <c r="P6" s="68">
        <f t="shared" si="1"/>
        <v>0</v>
      </c>
      <c r="Q6" s="67">
        <v>0</v>
      </c>
      <c r="R6" s="68">
        <f t="shared" si="2"/>
        <v>0</v>
      </c>
      <c r="S6" s="67">
        <v>0</v>
      </c>
      <c r="T6" s="68">
        <f t="shared" si="3"/>
        <v>0</v>
      </c>
      <c r="U6" s="67">
        <v>0</v>
      </c>
      <c r="V6" s="68">
        <f t="shared" si="4"/>
        <v>0</v>
      </c>
      <c r="W6" s="67">
        <v>0</v>
      </c>
      <c r="X6" s="68">
        <f t="shared" si="5"/>
        <v>0</v>
      </c>
      <c r="Y6" s="67">
        <v>0</v>
      </c>
      <c r="Z6" s="68">
        <f t="shared" si="6"/>
        <v>0</v>
      </c>
      <c r="AA6" s="67">
        <v>0</v>
      </c>
      <c r="AB6" s="68">
        <f t="shared" si="7"/>
        <v>0</v>
      </c>
      <c r="AC6" s="67">
        <v>0</v>
      </c>
      <c r="AD6" s="68">
        <f t="shared" si="8"/>
        <v>0</v>
      </c>
      <c r="AE6" s="67">
        <v>0</v>
      </c>
      <c r="AF6" s="68">
        <f t="shared" si="9"/>
        <v>0</v>
      </c>
      <c r="AG6" s="67">
        <v>0</v>
      </c>
      <c r="AH6" s="68">
        <f t="shared" si="10"/>
        <v>0</v>
      </c>
      <c r="AI6" s="67">
        <v>0</v>
      </c>
      <c r="AJ6" s="68">
        <f t="shared" si="11"/>
        <v>0</v>
      </c>
      <c r="AK6" s="67">
        <v>0</v>
      </c>
      <c r="AL6" s="68">
        <f t="shared" si="12"/>
        <v>0</v>
      </c>
      <c r="AM6" s="67">
        <v>0</v>
      </c>
      <c r="AN6" s="68">
        <f t="shared" si="13"/>
        <v>0</v>
      </c>
      <c r="AO6" s="67">
        <v>0</v>
      </c>
      <c r="AP6" s="68">
        <f t="shared" si="14"/>
        <v>0</v>
      </c>
      <c r="AQ6" s="67">
        <v>0</v>
      </c>
      <c r="AR6" s="68">
        <f t="shared" si="15"/>
        <v>0</v>
      </c>
      <c r="AS6" s="67">
        <v>0</v>
      </c>
      <c r="AT6" s="68">
        <f t="shared" si="16"/>
        <v>0</v>
      </c>
      <c r="AU6" s="67">
        <v>0</v>
      </c>
      <c r="AV6" s="68">
        <f t="shared" si="17"/>
        <v>0</v>
      </c>
      <c r="AW6" s="67">
        <v>0</v>
      </c>
      <c r="AX6" s="68">
        <f t="shared" si="18"/>
        <v>0</v>
      </c>
      <c r="AY6" s="67">
        <v>0</v>
      </c>
      <c r="AZ6" s="68">
        <f t="shared" si="19"/>
        <v>0</v>
      </c>
      <c r="BA6" s="67">
        <v>0</v>
      </c>
      <c r="BB6" s="68">
        <f t="shared" si="20"/>
        <v>0</v>
      </c>
      <c r="BC6" s="67">
        <v>0</v>
      </c>
      <c r="BD6" s="68">
        <f t="shared" si="21"/>
        <v>0</v>
      </c>
      <c r="BE6" s="67">
        <v>0</v>
      </c>
      <c r="BF6" s="68">
        <f t="shared" si="22"/>
        <v>0</v>
      </c>
      <c r="BG6" s="67">
        <v>0</v>
      </c>
      <c r="BH6" s="68">
        <f t="shared" si="23"/>
        <v>0</v>
      </c>
      <c r="BI6" s="67">
        <v>0</v>
      </c>
      <c r="BJ6" s="68">
        <f t="shared" si="24"/>
        <v>0</v>
      </c>
      <c r="BK6" s="67">
        <v>0</v>
      </c>
      <c r="BL6" s="68">
        <f t="shared" si="25"/>
        <v>0</v>
      </c>
    </row>
    <row r="7" spans="1:64" ht="27.75" customHeight="1" x14ac:dyDescent="0.25">
      <c r="A7" s="45">
        <v>234</v>
      </c>
      <c r="B7" s="45" t="s">
        <v>300</v>
      </c>
      <c r="C7" s="46" t="s">
        <v>376</v>
      </c>
      <c r="D7" s="51" t="s">
        <v>377</v>
      </c>
      <c r="E7" s="46" t="s">
        <v>32</v>
      </c>
      <c r="F7" s="47">
        <v>0</v>
      </c>
      <c r="G7" s="48">
        <v>0</v>
      </c>
      <c r="H7" s="48">
        <v>0</v>
      </c>
      <c r="I7" s="49">
        <v>0</v>
      </c>
      <c r="J7" s="44">
        <v>0</v>
      </c>
      <c r="K7" s="48">
        <v>0</v>
      </c>
      <c r="L7" s="50">
        <v>0</v>
      </c>
      <c r="M7" s="46">
        <v>1.0482180306467299</v>
      </c>
      <c r="N7" s="69">
        <f t="shared" si="0"/>
        <v>0</v>
      </c>
      <c r="O7" s="67">
        <v>0</v>
      </c>
      <c r="P7" s="68">
        <f t="shared" si="1"/>
        <v>0</v>
      </c>
      <c r="Q7" s="67">
        <v>0</v>
      </c>
      <c r="R7" s="68">
        <f t="shared" si="2"/>
        <v>0</v>
      </c>
      <c r="S7" s="67">
        <v>0</v>
      </c>
      <c r="T7" s="68">
        <f t="shared" si="3"/>
        <v>0</v>
      </c>
      <c r="U7" s="67">
        <v>0</v>
      </c>
      <c r="V7" s="68">
        <f t="shared" si="4"/>
        <v>0</v>
      </c>
      <c r="W7" s="67">
        <v>0</v>
      </c>
      <c r="X7" s="68">
        <f t="shared" si="5"/>
        <v>0</v>
      </c>
      <c r="Y7" s="67">
        <v>0</v>
      </c>
      <c r="Z7" s="68">
        <f t="shared" si="6"/>
        <v>0</v>
      </c>
      <c r="AA7" s="67">
        <v>0</v>
      </c>
      <c r="AB7" s="68">
        <f t="shared" si="7"/>
        <v>0</v>
      </c>
      <c r="AC7" s="67">
        <v>0</v>
      </c>
      <c r="AD7" s="68">
        <f t="shared" si="8"/>
        <v>0</v>
      </c>
      <c r="AE7" s="67">
        <v>0</v>
      </c>
      <c r="AF7" s="68">
        <f t="shared" si="9"/>
        <v>0</v>
      </c>
      <c r="AG7" s="67">
        <v>0</v>
      </c>
      <c r="AH7" s="68">
        <f t="shared" si="10"/>
        <v>0</v>
      </c>
      <c r="AI7" s="67">
        <v>0</v>
      </c>
      <c r="AJ7" s="68">
        <f t="shared" si="11"/>
        <v>0</v>
      </c>
      <c r="AK7" s="67">
        <v>0</v>
      </c>
      <c r="AL7" s="68">
        <f t="shared" si="12"/>
        <v>0</v>
      </c>
      <c r="AM7" s="67">
        <v>0</v>
      </c>
      <c r="AN7" s="68">
        <f t="shared" si="13"/>
        <v>0</v>
      </c>
      <c r="AO7" s="67">
        <v>0</v>
      </c>
      <c r="AP7" s="68">
        <f t="shared" si="14"/>
        <v>0</v>
      </c>
      <c r="AQ7" s="67">
        <v>0</v>
      </c>
      <c r="AR7" s="68">
        <f t="shared" si="15"/>
        <v>0</v>
      </c>
      <c r="AS7" s="67">
        <v>0</v>
      </c>
      <c r="AT7" s="68">
        <f t="shared" si="16"/>
        <v>0</v>
      </c>
      <c r="AU7" s="67">
        <v>0</v>
      </c>
      <c r="AV7" s="68">
        <f t="shared" si="17"/>
        <v>0</v>
      </c>
      <c r="AW7" s="67">
        <v>0</v>
      </c>
      <c r="AX7" s="68">
        <f t="shared" si="18"/>
        <v>0</v>
      </c>
      <c r="AY7" s="67">
        <v>0</v>
      </c>
      <c r="AZ7" s="68">
        <f t="shared" si="19"/>
        <v>0</v>
      </c>
      <c r="BA7" s="67">
        <v>0</v>
      </c>
      <c r="BB7" s="68">
        <f t="shared" si="20"/>
        <v>0</v>
      </c>
      <c r="BC7" s="67">
        <v>0</v>
      </c>
      <c r="BD7" s="68">
        <f t="shared" si="21"/>
        <v>0</v>
      </c>
      <c r="BE7" s="67">
        <v>0</v>
      </c>
      <c r="BF7" s="68">
        <f t="shared" si="22"/>
        <v>0</v>
      </c>
      <c r="BG7" s="67">
        <v>0</v>
      </c>
      <c r="BH7" s="68">
        <f t="shared" si="23"/>
        <v>0</v>
      </c>
      <c r="BI7" s="67">
        <v>0</v>
      </c>
      <c r="BJ7" s="68">
        <f t="shared" si="24"/>
        <v>0</v>
      </c>
      <c r="BK7" s="67">
        <v>0</v>
      </c>
      <c r="BL7" s="68">
        <f t="shared" si="25"/>
        <v>0</v>
      </c>
    </row>
    <row r="8" spans="1:64" ht="27.75" customHeight="1" x14ac:dyDescent="0.25">
      <c r="A8" s="45">
        <v>236</v>
      </c>
      <c r="B8" s="45" t="s">
        <v>300</v>
      </c>
      <c r="C8" s="46" t="s">
        <v>378</v>
      </c>
      <c r="D8" s="51" t="s">
        <v>379</v>
      </c>
      <c r="E8" s="46" t="s">
        <v>32</v>
      </c>
      <c r="F8" s="47">
        <v>0</v>
      </c>
      <c r="G8" s="48">
        <v>0</v>
      </c>
      <c r="H8" s="48">
        <v>0</v>
      </c>
      <c r="I8" s="49">
        <v>0</v>
      </c>
      <c r="J8" s="44">
        <v>0</v>
      </c>
      <c r="K8" s="48">
        <v>0</v>
      </c>
      <c r="L8" s="50">
        <v>0</v>
      </c>
      <c r="M8" s="46">
        <v>1.0482180306467299</v>
      </c>
      <c r="N8" s="69">
        <f t="shared" si="0"/>
        <v>0</v>
      </c>
      <c r="O8" s="67">
        <v>0</v>
      </c>
      <c r="P8" s="68">
        <f t="shared" si="1"/>
        <v>0</v>
      </c>
      <c r="Q8" s="67">
        <v>0</v>
      </c>
      <c r="R8" s="68">
        <f t="shared" si="2"/>
        <v>0</v>
      </c>
      <c r="S8" s="67">
        <v>0</v>
      </c>
      <c r="T8" s="68">
        <f t="shared" si="3"/>
        <v>0</v>
      </c>
      <c r="U8" s="67">
        <v>0</v>
      </c>
      <c r="V8" s="68">
        <f t="shared" si="4"/>
        <v>0</v>
      </c>
      <c r="W8" s="67">
        <v>0</v>
      </c>
      <c r="X8" s="68">
        <f t="shared" si="5"/>
        <v>0</v>
      </c>
      <c r="Y8" s="67">
        <v>0</v>
      </c>
      <c r="Z8" s="68">
        <f t="shared" si="6"/>
        <v>0</v>
      </c>
      <c r="AA8" s="67">
        <v>0</v>
      </c>
      <c r="AB8" s="68">
        <f t="shared" si="7"/>
        <v>0</v>
      </c>
      <c r="AC8" s="67">
        <v>0</v>
      </c>
      <c r="AD8" s="68">
        <f t="shared" si="8"/>
        <v>0</v>
      </c>
      <c r="AE8" s="67">
        <v>0</v>
      </c>
      <c r="AF8" s="68">
        <f t="shared" si="9"/>
        <v>0</v>
      </c>
      <c r="AG8" s="67">
        <v>0</v>
      </c>
      <c r="AH8" s="68">
        <f t="shared" si="10"/>
        <v>0</v>
      </c>
      <c r="AI8" s="67">
        <v>0</v>
      </c>
      <c r="AJ8" s="68">
        <f t="shared" si="11"/>
        <v>0</v>
      </c>
      <c r="AK8" s="67">
        <v>0</v>
      </c>
      <c r="AL8" s="68">
        <f t="shared" si="12"/>
        <v>0</v>
      </c>
      <c r="AM8" s="67">
        <v>0</v>
      </c>
      <c r="AN8" s="68">
        <f t="shared" si="13"/>
        <v>0</v>
      </c>
      <c r="AO8" s="67">
        <v>0</v>
      </c>
      <c r="AP8" s="68">
        <f t="shared" si="14"/>
        <v>0</v>
      </c>
      <c r="AQ8" s="67">
        <v>0</v>
      </c>
      <c r="AR8" s="68">
        <f t="shared" si="15"/>
        <v>0</v>
      </c>
      <c r="AS8" s="67">
        <v>0</v>
      </c>
      <c r="AT8" s="68">
        <f t="shared" si="16"/>
        <v>0</v>
      </c>
      <c r="AU8" s="67">
        <v>0</v>
      </c>
      <c r="AV8" s="68">
        <f t="shared" si="17"/>
        <v>0</v>
      </c>
      <c r="AW8" s="67">
        <v>0</v>
      </c>
      <c r="AX8" s="68">
        <f t="shared" si="18"/>
        <v>0</v>
      </c>
      <c r="AY8" s="67">
        <v>0</v>
      </c>
      <c r="AZ8" s="68">
        <f t="shared" si="19"/>
        <v>0</v>
      </c>
      <c r="BA8" s="67">
        <v>0</v>
      </c>
      <c r="BB8" s="68">
        <f t="shared" si="20"/>
        <v>0</v>
      </c>
      <c r="BC8" s="67">
        <v>0</v>
      </c>
      <c r="BD8" s="68">
        <f t="shared" si="21"/>
        <v>0</v>
      </c>
      <c r="BE8" s="67">
        <v>0</v>
      </c>
      <c r="BF8" s="68">
        <f t="shared" si="22"/>
        <v>0</v>
      </c>
      <c r="BG8" s="67">
        <v>0</v>
      </c>
      <c r="BH8" s="68">
        <f t="shared" si="23"/>
        <v>0</v>
      </c>
      <c r="BI8" s="67">
        <v>0</v>
      </c>
      <c r="BJ8" s="68">
        <f t="shared" si="24"/>
        <v>0</v>
      </c>
      <c r="BK8" s="67">
        <v>0</v>
      </c>
      <c r="BL8" s="68">
        <f t="shared" si="25"/>
        <v>0</v>
      </c>
    </row>
    <row r="9" spans="1:64" ht="27.75" customHeight="1" x14ac:dyDescent="0.25">
      <c r="A9" s="45">
        <v>238</v>
      </c>
      <c r="B9" s="45" t="s">
        <v>300</v>
      </c>
      <c r="C9" s="46" t="s">
        <v>380</v>
      </c>
      <c r="D9" s="51" t="s">
        <v>381</v>
      </c>
      <c r="E9" s="46" t="s">
        <v>32</v>
      </c>
      <c r="F9" s="47">
        <v>0</v>
      </c>
      <c r="G9" s="48">
        <v>0</v>
      </c>
      <c r="H9" s="48">
        <v>0</v>
      </c>
      <c r="I9" s="49">
        <v>0</v>
      </c>
      <c r="J9" s="44">
        <v>0</v>
      </c>
      <c r="K9" s="48">
        <v>0</v>
      </c>
      <c r="L9" s="50">
        <v>0</v>
      </c>
      <c r="M9" s="46">
        <v>1.0482180306467299</v>
      </c>
      <c r="N9" s="69">
        <f t="shared" si="0"/>
        <v>0</v>
      </c>
      <c r="O9" s="67">
        <v>0</v>
      </c>
      <c r="P9" s="68">
        <f t="shared" si="1"/>
        <v>0</v>
      </c>
      <c r="Q9" s="67">
        <v>0</v>
      </c>
      <c r="R9" s="68">
        <f t="shared" si="2"/>
        <v>0</v>
      </c>
      <c r="S9" s="67">
        <v>0</v>
      </c>
      <c r="T9" s="68">
        <f t="shared" si="3"/>
        <v>0</v>
      </c>
      <c r="U9" s="67">
        <v>0</v>
      </c>
      <c r="V9" s="68">
        <f t="shared" si="4"/>
        <v>0</v>
      </c>
      <c r="W9" s="67">
        <v>0</v>
      </c>
      <c r="X9" s="68">
        <f t="shared" si="5"/>
        <v>0</v>
      </c>
      <c r="Y9" s="67">
        <v>0</v>
      </c>
      <c r="Z9" s="68">
        <f t="shared" si="6"/>
        <v>0</v>
      </c>
      <c r="AA9" s="67">
        <v>0</v>
      </c>
      <c r="AB9" s="68">
        <f t="shared" si="7"/>
        <v>0</v>
      </c>
      <c r="AC9" s="67">
        <v>0</v>
      </c>
      <c r="AD9" s="68">
        <f t="shared" si="8"/>
        <v>0</v>
      </c>
      <c r="AE9" s="67">
        <v>0</v>
      </c>
      <c r="AF9" s="68">
        <f t="shared" si="9"/>
        <v>0</v>
      </c>
      <c r="AG9" s="67">
        <v>0</v>
      </c>
      <c r="AH9" s="68">
        <f t="shared" si="10"/>
        <v>0</v>
      </c>
      <c r="AI9" s="67">
        <v>0</v>
      </c>
      <c r="AJ9" s="68">
        <f t="shared" si="11"/>
        <v>0</v>
      </c>
      <c r="AK9" s="67">
        <v>0</v>
      </c>
      <c r="AL9" s="68">
        <f t="shared" si="12"/>
        <v>0</v>
      </c>
      <c r="AM9" s="67">
        <v>0</v>
      </c>
      <c r="AN9" s="68">
        <f t="shared" si="13"/>
        <v>0</v>
      </c>
      <c r="AO9" s="67">
        <v>0</v>
      </c>
      <c r="AP9" s="68">
        <f t="shared" si="14"/>
        <v>0</v>
      </c>
      <c r="AQ9" s="67">
        <v>0</v>
      </c>
      <c r="AR9" s="68">
        <f t="shared" si="15"/>
        <v>0</v>
      </c>
      <c r="AS9" s="67">
        <v>0</v>
      </c>
      <c r="AT9" s="68">
        <f t="shared" si="16"/>
        <v>0</v>
      </c>
      <c r="AU9" s="67">
        <v>0</v>
      </c>
      <c r="AV9" s="68">
        <f t="shared" si="17"/>
        <v>0</v>
      </c>
      <c r="AW9" s="67">
        <v>0</v>
      </c>
      <c r="AX9" s="68">
        <f t="shared" si="18"/>
        <v>0</v>
      </c>
      <c r="AY9" s="67">
        <v>0</v>
      </c>
      <c r="AZ9" s="68">
        <f t="shared" si="19"/>
        <v>0</v>
      </c>
      <c r="BA9" s="67">
        <v>0</v>
      </c>
      <c r="BB9" s="68">
        <f t="shared" si="20"/>
        <v>0</v>
      </c>
      <c r="BC9" s="67">
        <v>0</v>
      </c>
      <c r="BD9" s="68">
        <f t="shared" si="21"/>
        <v>0</v>
      </c>
      <c r="BE9" s="67">
        <v>0</v>
      </c>
      <c r="BF9" s="68">
        <f t="shared" si="22"/>
        <v>0</v>
      </c>
      <c r="BG9" s="67">
        <v>0</v>
      </c>
      <c r="BH9" s="68">
        <f t="shared" si="23"/>
        <v>0</v>
      </c>
      <c r="BI9" s="67">
        <v>0</v>
      </c>
      <c r="BJ9" s="68">
        <f t="shared" si="24"/>
        <v>0</v>
      </c>
      <c r="BK9" s="67">
        <v>0</v>
      </c>
      <c r="BL9" s="68">
        <f t="shared" si="25"/>
        <v>0</v>
      </c>
    </row>
    <row r="10" spans="1:64" ht="27.75" customHeight="1" x14ac:dyDescent="0.25">
      <c r="A10" s="45">
        <v>241</v>
      </c>
      <c r="B10" s="45" t="s">
        <v>300</v>
      </c>
      <c r="C10" s="46" t="s">
        <v>382</v>
      </c>
      <c r="D10" s="51" t="s">
        <v>383</v>
      </c>
      <c r="E10" s="46" t="s">
        <v>384</v>
      </c>
      <c r="F10" s="47">
        <v>0</v>
      </c>
      <c r="G10" s="48">
        <v>0</v>
      </c>
      <c r="H10" s="48">
        <v>0</v>
      </c>
      <c r="I10" s="49">
        <v>0</v>
      </c>
      <c r="J10" s="44">
        <v>0</v>
      </c>
      <c r="K10" s="48">
        <v>0</v>
      </c>
      <c r="L10" s="50">
        <v>0</v>
      </c>
      <c r="M10" s="46">
        <v>1.0482180306467299</v>
      </c>
      <c r="N10" s="69">
        <f t="shared" si="0"/>
        <v>0</v>
      </c>
      <c r="O10" s="67">
        <v>0</v>
      </c>
      <c r="P10" s="68">
        <f t="shared" si="1"/>
        <v>0</v>
      </c>
      <c r="Q10" s="67">
        <v>0</v>
      </c>
      <c r="R10" s="68">
        <f t="shared" si="2"/>
        <v>0</v>
      </c>
      <c r="S10" s="67">
        <v>0</v>
      </c>
      <c r="T10" s="68">
        <f t="shared" si="3"/>
        <v>0</v>
      </c>
      <c r="U10" s="67">
        <v>0</v>
      </c>
      <c r="V10" s="68">
        <f t="shared" si="4"/>
        <v>0</v>
      </c>
      <c r="W10" s="67">
        <v>0</v>
      </c>
      <c r="X10" s="68">
        <f t="shared" si="5"/>
        <v>0</v>
      </c>
      <c r="Y10" s="67">
        <v>0</v>
      </c>
      <c r="Z10" s="68">
        <f t="shared" si="6"/>
        <v>0</v>
      </c>
      <c r="AA10" s="67">
        <v>0</v>
      </c>
      <c r="AB10" s="68">
        <f t="shared" si="7"/>
        <v>0</v>
      </c>
      <c r="AC10" s="67">
        <v>0</v>
      </c>
      <c r="AD10" s="68">
        <f t="shared" si="8"/>
        <v>0</v>
      </c>
      <c r="AE10" s="67">
        <v>0</v>
      </c>
      <c r="AF10" s="68">
        <f t="shared" si="9"/>
        <v>0</v>
      </c>
      <c r="AG10" s="67">
        <v>0</v>
      </c>
      <c r="AH10" s="68">
        <f t="shared" si="10"/>
        <v>0</v>
      </c>
      <c r="AI10" s="67">
        <v>0</v>
      </c>
      <c r="AJ10" s="68">
        <f t="shared" si="11"/>
        <v>0</v>
      </c>
      <c r="AK10" s="67">
        <v>0</v>
      </c>
      <c r="AL10" s="68">
        <f t="shared" si="12"/>
        <v>0</v>
      </c>
      <c r="AM10" s="67">
        <v>0</v>
      </c>
      <c r="AN10" s="68">
        <f t="shared" si="13"/>
        <v>0</v>
      </c>
      <c r="AO10" s="67">
        <v>0</v>
      </c>
      <c r="AP10" s="68">
        <f t="shared" si="14"/>
        <v>0</v>
      </c>
      <c r="AQ10" s="67">
        <v>0</v>
      </c>
      <c r="AR10" s="68">
        <f t="shared" si="15"/>
        <v>0</v>
      </c>
      <c r="AS10" s="67">
        <v>0</v>
      </c>
      <c r="AT10" s="68">
        <f t="shared" si="16"/>
        <v>0</v>
      </c>
      <c r="AU10" s="67">
        <v>0</v>
      </c>
      <c r="AV10" s="68">
        <f t="shared" si="17"/>
        <v>0</v>
      </c>
      <c r="AW10" s="67">
        <v>0</v>
      </c>
      <c r="AX10" s="68">
        <f t="shared" si="18"/>
        <v>0</v>
      </c>
      <c r="AY10" s="67">
        <v>0</v>
      </c>
      <c r="AZ10" s="68">
        <f t="shared" si="19"/>
        <v>0</v>
      </c>
      <c r="BA10" s="67">
        <v>0</v>
      </c>
      <c r="BB10" s="68">
        <f t="shared" si="20"/>
        <v>0</v>
      </c>
      <c r="BC10" s="67">
        <v>0</v>
      </c>
      <c r="BD10" s="68">
        <f t="shared" si="21"/>
        <v>0</v>
      </c>
      <c r="BE10" s="67">
        <v>0</v>
      </c>
      <c r="BF10" s="68">
        <f t="shared" si="22"/>
        <v>0</v>
      </c>
      <c r="BG10" s="67">
        <v>0</v>
      </c>
      <c r="BH10" s="68">
        <f t="shared" si="23"/>
        <v>0</v>
      </c>
      <c r="BI10" s="67">
        <v>0</v>
      </c>
      <c r="BJ10" s="68">
        <f t="shared" si="24"/>
        <v>0</v>
      </c>
      <c r="BK10" s="67">
        <v>0</v>
      </c>
      <c r="BL10" s="68">
        <f t="shared" si="25"/>
        <v>0</v>
      </c>
    </row>
    <row r="11" spans="1:64" ht="27.75" customHeight="1" x14ac:dyDescent="0.25">
      <c r="A11" s="45">
        <v>243</v>
      </c>
      <c r="B11" s="45" t="s">
        <v>300</v>
      </c>
      <c r="C11" s="46" t="s">
        <v>385</v>
      </c>
      <c r="D11" s="51" t="s">
        <v>386</v>
      </c>
      <c r="E11" s="46" t="s">
        <v>384</v>
      </c>
      <c r="F11" s="47">
        <v>0</v>
      </c>
      <c r="G11" s="48">
        <v>0</v>
      </c>
      <c r="H11" s="48">
        <v>0</v>
      </c>
      <c r="I11" s="49">
        <v>0</v>
      </c>
      <c r="J11" s="44">
        <v>0</v>
      </c>
      <c r="K11" s="48">
        <v>0</v>
      </c>
      <c r="L11" s="50">
        <v>0</v>
      </c>
      <c r="M11" s="46">
        <v>1.0482180306467299</v>
      </c>
      <c r="N11" s="69">
        <f t="shared" si="0"/>
        <v>0</v>
      </c>
      <c r="O11" s="67">
        <v>0</v>
      </c>
      <c r="P11" s="68">
        <f t="shared" si="1"/>
        <v>0</v>
      </c>
      <c r="Q11" s="67">
        <v>0</v>
      </c>
      <c r="R11" s="68">
        <f t="shared" si="2"/>
        <v>0</v>
      </c>
      <c r="S11" s="67">
        <v>0</v>
      </c>
      <c r="T11" s="68">
        <f t="shared" si="3"/>
        <v>0</v>
      </c>
      <c r="U11" s="67">
        <v>0</v>
      </c>
      <c r="V11" s="68">
        <f t="shared" si="4"/>
        <v>0</v>
      </c>
      <c r="W11" s="67">
        <v>0</v>
      </c>
      <c r="X11" s="68">
        <f t="shared" si="5"/>
        <v>0</v>
      </c>
      <c r="Y11" s="67">
        <v>0</v>
      </c>
      <c r="Z11" s="68">
        <f t="shared" si="6"/>
        <v>0</v>
      </c>
      <c r="AA11" s="67">
        <v>0</v>
      </c>
      <c r="AB11" s="68">
        <f t="shared" si="7"/>
        <v>0</v>
      </c>
      <c r="AC11" s="67">
        <v>0</v>
      </c>
      <c r="AD11" s="68">
        <f t="shared" si="8"/>
        <v>0</v>
      </c>
      <c r="AE11" s="67">
        <v>0</v>
      </c>
      <c r="AF11" s="68">
        <f t="shared" si="9"/>
        <v>0</v>
      </c>
      <c r="AG11" s="67">
        <v>0</v>
      </c>
      <c r="AH11" s="68">
        <f t="shared" si="10"/>
        <v>0</v>
      </c>
      <c r="AI11" s="67">
        <v>0</v>
      </c>
      <c r="AJ11" s="68">
        <f t="shared" si="11"/>
        <v>0</v>
      </c>
      <c r="AK11" s="67">
        <v>0</v>
      </c>
      <c r="AL11" s="68">
        <f t="shared" si="12"/>
        <v>0</v>
      </c>
      <c r="AM11" s="67">
        <v>0</v>
      </c>
      <c r="AN11" s="68">
        <f t="shared" si="13"/>
        <v>0</v>
      </c>
      <c r="AO11" s="67">
        <v>0</v>
      </c>
      <c r="AP11" s="68">
        <f t="shared" si="14"/>
        <v>0</v>
      </c>
      <c r="AQ11" s="67">
        <v>0</v>
      </c>
      <c r="AR11" s="68">
        <f t="shared" si="15"/>
        <v>0</v>
      </c>
      <c r="AS11" s="67">
        <v>0</v>
      </c>
      <c r="AT11" s="68">
        <f t="shared" si="16"/>
        <v>0</v>
      </c>
      <c r="AU11" s="67">
        <v>0</v>
      </c>
      <c r="AV11" s="68">
        <f t="shared" si="17"/>
        <v>0</v>
      </c>
      <c r="AW11" s="67">
        <v>0</v>
      </c>
      <c r="AX11" s="68">
        <f t="shared" si="18"/>
        <v>0</v>
      </c>
      <c r="AY11" s="67">
        <v>0</v>
      </c>
      <c r="AZ11" s="68">
        <f t="shared" si="19"/>
        <v>0</v>
      </c>
      <c r="BA11" s="67">
        <v>0</v>
      </c>
      <c r="BB11" s="68">
        <f t="shared" si="20"/>
        <v>0</v>
      </c>
      <c r="BC11" s="67">
        <v>0</v>
      </c>
      <c r="BD11" s="68">
        <f t="shared" si="21"/>
        <v>0</v>
      </c>
      <c r="BE11" s="67">
        <v>0</v>
      </c>
      <c r="BF11" s="68">
        <f t="shared" si="22"/>
        <v>0</v>
      </c>
      <c r="BG11" s="67">
        <v>0</v>
      </c>
      <c r="BH11" s="68">
        <f t="shared" si="23"/>
        <v>0</v>
      </c>
      <c r="BI11" s="67">
        <v>0</v>
      </c>
      <c r="BJ11" s="68">
        <f t="shared" si="24"/>
        <v>0</v>
      </c>
      <c r="BK11" s="67">
        <v>0</v>
      </c>
      <c r="BL11" s="68">
        <f t="shared" si="25"/>
        <v>0</v>
      </c>
    </row>
    <row r="12" spans="1:64" ht="27.75" customHeight="1" x14ac:dyDescent="0.25">
      <c r="A12" s="45">
        <v>245</v>
      </c>
      <c r="B12" s="45" t="s">
        <v>300</v>
      </c>
      <c r="C12" s="46" t="s">
        <v>387</v>
      </c>
      <c r="D12" s="51" t="s">
        <v>388</v>
      </c>
      <c r="E12" s="46" t="s">
        <v>384</v>
      </c>
      <c r="F12" s="47">
        <v>0</v>
      </c>
      <c r="G12" s="48">
        <v>0</v>
      </c>
      <c r="H12" s="48">
        <v>0</v>
      </c>
      <c r="I12" s="49">
        <v>0</v>
      </c>
      <c r="J12" s="44">
        <v>0</v>
      </c>
      <c r="K12" s="48">
        <v>0</v>
      </c>
      <c r="L12" s="50">
        <v>0</v>
      </c>
      <c r="M12" s="46">
        <v>1.0482180306467299</v>
      </c>
      <c r="N12" s="69">
        <f t="shared" si="0"/>
        <v>0</v>
      </c>
      <c r="O12" s="67">
        <v>0</v>
      </c>
      <c r="P12" s="68">
        <f t="shared" si="1"/>
        <v>0</v>
      </c>
      <c r="Q12" s="67">
        <v>0</v>
      </c>
      <c r="R12" s="68">
        <f t="shared" si="2"/>
        <v>0</v>
      </c>
      <c r="S12" s="67">
        <v>0</v>
      </c>
      <c r="T12" s="68">
        <f t="shared" si="3"/>
        <v>0</v>
      </c>
      <c r="U12" s="67">
        <v>0</v>
      </c>
      <c r="V12" s="68">
        <f t="shared" si="4"/>
        <v>0</v>
      </c>
      <c r="W12" s="67">
        <v>0</v>
      </c>
      <c r="X12" s="68">
        <f t="shared" si="5"/>
        <v>0</v>
      </c>
      <c r="Y12" s="67">
        <v>0</v>
      </c>
      <c r="Z12" s="68">
        <f t="shared" si="6"/>
        <v>0</v>
      </c>
      <c r="AA12" s="67">
        <v>0</v>
      </c>
      <c r="AB12" s="68">
        <f t="shared" si="7"/>
        <v>0</v>
      </c>
      <c r="AC12" s="67">
        <v>0</v>
      </c>
      <c r="AD12" s="68">
        <f t="shared" si="8"/>
        <v>0</v>
      </c>
      <c r="AE12" s="67">
        <v>0</v>
      </c>
      <c r="AF12" s="68">
        <f t="shared" si="9"/>
        <v>0</v>
      </c>
      <c r="AG12" s="67">
        <v>0</v>
      </c>
      <c r="AH12" s="68">
        <f t="shared" si="10"/>
        <v>0</v>
      </c>
      <c r="AI12" s="67">
        <v>0</v>
      </c>
      <c r="AJ12" s="68">
        <f t="shared" si="11"/>
        <v>0</v>
      </c>
      <c r="AK12" s="67">
        <v>0</v>
      </c>
      <c r="AL12" s="68">
        <f t="shared" si="12"/>
        <v>0</v>
      </c>
      <c r="AM12" s="67">
        <v>0</v>
      </c>
      <c r="AN12" s="68">
        <f t="shared" si="13"/>
        <v>0</v>
      </c>
      <c r="AO12" s="67">
        <v>0</v>
      </c>
      <c r="AP12" s="68">
        <f t="shared" si="14"/>
        <v>0</v>
      </c>
      <c r="AQ12" s="67">
        <v>0</v>
      </c>
      <c r="AR12" s="68">
        <f t="shared" si="15"/>
        <v>0</v>
      </c>
      <c r="AS12" s="67">
        <v>0</v>
      </c>
      <c r="AT12" s="68">
        <f t="shared" si="16"/>
        <v>0</v>
      </c>
      <c r="AU12" s="67">
        <v>0</v>
      </c>
      <c r="AV12" s="68">
        <f t="shared" si="17"/>
        <v>0</v>
      </c>
      <c r="AW12" s="67">
        <v>0</v>
      </c>
      <c r="AX12" s="68">
        <f t="shared" si="18"/>
        <v>0</v>
      </c>
      <c r="AY12" s="67">
        <v>0</v>
      </c>
      <c r="AZ12" s="68">
        <f t="shared" si="19"/>
        <v>0</v>
      </c>
      <c r="BA12" s="67">
        <v>0</v>
      </c>
      <c r="BB12" s="68">
        <f t="shared" si="20"/>
        <v>0</v>
      </c>
      <c r="BC12" s="67">
        <v>0</v>
      </c>
      <c r="BD12" s="68">
        <f t="shared" si="21"/>
        <v>0</v>
      </c>
      <c r="BE12" s="67">
        <v>0</v>
      </c>
      <c r="BF12" s="68">
        <f t="shared" si="22"/>
        <v>0</v>
      </c>
      <c r="BG12" s="67">
        <v>0</v>
      </c>
      <c r="BH12" s="68">
        <f t="shared" si="23"/>
        <v>0</v>
      </c>
      <c r="BI12" s="67">
        <v>0</v>
      </c>
      <c r="BJ12" s="68">
        <f t="shared" si="24"/>
        <v>0</v>
      </c>
      <c r="BK12" s="67">
        <v>0</v>
      </c>
      <c r="BL12" s="68">
        <f t="shared" si="25"/>
        <v>0</v>
      </c>
    </row>
    <row r="13" spans="1:64" ht="27.75" customHeight="1" x14ac:dyDescent="0.25">
      <c r="A13" s="33">
        <v>249</v>
      </c>
      <c r="B13" s="45" t="s">
        <v>300</v>
      </c>
      <c r="C13" s="34" t="s">
        <v>389</v>
      </c>
      <c r="D13" s="36" t="s">
        <v>390</v>
      </c>
      <c r="E13" s="34" t="s">
        <v>32</v>
      </c>
      <c r="F13" s="39">
        <v>0</v>
      </c>
      <c r="G13" s="40">
        <v>0</v>
      </c>
      <c r="H13" s="40">
        <v>0</v>
      </c>
      <c r="I13" s="41">
        <v>0</v>
      </c>
      <c r="J13" s="44">
        <v>0</v>
      </c>
      <c r="K13" s="40">
        <v>0</v>
      </c>
      <c r="L13" s="42">
        <v>0</v>
      </c>
      <c r="M13" s="46">
        <v>1.0482180306467299</v>
      </c>
      <c r="N13" s="69">
        <f t="shared" si="0"/>
        <v>0</v>
      </c>
      <c r="O13" s="35">
        <v>0</v>
      </c>
      <c r="P13" s="68">
        <f t="shared" si="1"/>
        <v>0</v>
      </c>
      <c r="Q13" s="35">
        <v>0</v>
      </c>
      <c r="R13" s="68">
        <f t="shared" si="2"/>
        <v>0</v>
      </c>
      <c r="S13" s="35">
        <v>0</v>
      </c>
      <c r="T13" s="68">
        <f t="shared" si="3"/>
        <v>0</v>
      </c>
      <c r="U13" s="35">
        <v>0</v>
      </c>
      <c r="V13" s="68">
        <f t="shared" si="4"/>
        <v>0</v>
      </c>
      <c r="W13" s="35">
        <v>0</v>
      </c>
      <c r="X13" s="68">
        <f t="shared" si="5"/>
        <v>0</v>
      </c>
      <c r="Y13" s="35">
        <v>0</v>
      </c>
      <c r="Z13" s="68">
        <f t="shared" si="6"/>
        <v>0</v>
      </c>
      <c r="AA13" s="35">
        <v>0</v>
      </c>
      <c r="AB13" s="68">
        <f t="shared" si="7"/>
        <v>0</v>
      </c>
      <c r="AC13" s="35">
        <v>0</v>
      </c>
      <c r="AD13" s="68">
        <f t="shared" si="8"/>
        <v>0</v>
      </c>
      <c r="AE13" s="35">
        <v>0</v>
      </c>
      <c r="AF13" s="68">
        <f t="shared" si="9"/>
        <v>0</v>
      </c>
      <c r="AG13" s="35">
        <v>0</v>
      </c>
      <c r="AH13" s="68">
        <f t="shared" si="10"/>
        <v>0</v>
      </c>
      <c r="AI13" s="35">
        <v>0</v>
      </c>
      <c r="AJ13" s="68">
        <f t="shared" si="11"/>
        <v>0</v>
      </c>
      <c r="AK13" s="35">
        <v>0</v>
      </c>
      <c r="AL13" s="68">
        <f t="shared" si="12"/>
        <v>0</v>
      </c>
      <c r="AM13" s="35">
        <v>0</v>
      </c>
      <c r="AN13" s="68">
        <f t="shared" si="13"/>
        <v>0</v>
      </c>
      <c r="AO13" s="35">
        <v>0</v>
      </c>
      <c r="AP13" s="68">
        <f t="shared" si="14"/>
        <v>0</v>
      </c>
      <c r="AQ13" s="35">
        <v>0</v>
      </c>
      <c r="AR13" s="68">
        <f t="shared" si="15"/>
        <v>0</v>
      </c>
      <c r="AS13" s="35">
        <v>0</v>
      </c>
      <c r="AT13" s="68">
        <f t="shared" si="16"/>
        <v>0</v>
      </c>
      <c r="AU13" s="35">
        <v>0</v>
      </c>
      <c r="AV13" s="68">
        <f t="shared" si="17"/>
        <v>0</v>
      </c>
      <c r="AW13" s="35">
        <v>0</v>
      </c>
      <c r="AX13" s="68">
        <f t="shared" si="18"/>
        <v>0</v>
      </c>
      <c r="AY13" s="35">
        <v>0</v>
      </c>
      <c r="AZ13" s="68">
        <f t="shared" si="19"/>
        <v>0</v>
      </c>
      <c r="BA13" s="35">
        <v>0</v>
      </c>
      <c r="BB13" s="68">
        <f t="shared" si="20"/>
        <v>0</v>
      </c>
      <c r="BC13" s="35">
        <v>0</v>
      </c>
      <c r="BD13" s="68">
        <f t="shared" si="21"/>
        <v>0</v>
      </c>
      <c r="BE13" s="35">
        <v>0</v>
      </c>
      <c r="BF13" s="68">
        <f t="shared" si="22"/>
        <v>0</v>
      </c>
      <c r="BG13" s="35">
        <v>0</v>
      </c>
      <c r="BH13" s="68">
        <f t="shared" si="23"/>
        <v>0</v>
      </c>
      <c r="BI13" s="35">
        <v>0</v>
      </c>
      <c r="BJ13" s="68">
        <f t="shared" si="24"/>
        <v>0</v>
      </c>
      <c r="BK13" s="35">
        <v>0</v>
      </c>
      <c r="BL13" s="68">
        <f t="shared" si="25"/>
        <v>0</v>
      </c>
    </row>
    <row r="14" spans="1:64" ht="27.75" customHeight="1" x14ac:dyDescent="0.25">
      <c r="A14" s="33">
        <v>259</v>
      </c>
      <c r="B14" s="45" t="s">
        <v>300</v>
      </c>
      <c r="C14" s="34" t="s">
        <v>391</v>
      </c>
      <c r="D14" s="36" t="s">
        <v>392</v>
      </c>
      <c r="E14" s="34" t="s">
        <v>32</v>
      </c>
      <c r="F14" s="39">
        <v>46</v>
      </c>
      <c r="G14" s="40">
        <v>2420</v>
      </c>
      <c r="H14" s="40">
        <v>671</v>
      </c>
      <c r="I14" s="41">
        <v>0</v>
      </c>
      <c r="J14" s="44">
        <v>0.72272727272727266</v>
      </c>
      <c r="K14" s="40">
        <v>671</v>
      </c>
      <c r="L14" s="42">
        <v>30866</v>
      </c>
      <c r="M14" s="46">
        <v>1.0482180306467299</v>
      </c>
      <c r="N14" s="69">
        <f t="shared" si="0"/>
        <v>703.35429856395581</v>
      </c>
      <c r="O14" s="35">
        <v>0</v>
      </c>
      <c r="P14" s="68">
        <f t="shared" si="1"/>
        <v>0</v>
      </c>
      <c r="Q14" s="35">
        <v>0</v>
      </c>
      <c r="R14" s="68">
        <f t="shared" si="2"/>
        <v>0</v>
      </c>
      <c r="S14" s="35">
        <v>1</v>
      </c>
      <c r="T14" s="68">
        <f t="shared" si="3"/>
        <v>703.35429856395581</v>
      </c>
      <c r="U14" s="35">
        <v>0</v>
      </c>
      <c r="V14" s="68">
        <f t="shared" si="4"/>
        <v>0</v>
      </c>
      <c r="W14" s="35">
        <v>5</v>
      </c>
      <c r="X14" s="68">
        <f t="shared" si="5"/>
        <v>3516.7714928197793</v>
      </c>
      <c r="Y14" s="35">
        <v>2</v>
      </c>
      <c r="Z14" s="68">
        <f t="shared" si="6"/>
        <v>1406.7085971279116</v>
      </c>
      <c r="AA14" s="35">
        <v>2</v>
      </c>
      <c r="AB14" s="68">
        <f t="shared" si="7"/>
        <v>1406.7085971279116</v>
      </c>
      <c r="AC14" s="35">
        <v>2</v>
      </c>
      <c r="AD14" s="68">
        <f t="shared" si="8"/>
        <v>1406.7085971279116</v>
      </c>
      <c r="AE14" s="35">
        <v>2</v>
      </c>
      <c r="AF14" s="68">
        <f t="shared" si="9"/>
        <v>1406.7085971279116</v>
      </c>
      <c r="AG14" s="35">
        <v>2</v>
      </c>
      <c r="AH14" s="68">
        <f t="shared" si="10"/>
        <v>1406.7085971279116</v>
      </c>
      <c r="AI14" s="35">
        <v>2</v>
      </c>
      <c r="AJ14" s="68">
        <f t="shared" si="11"/>
        <v>1406.7085971279116</v>
      </c>
      <c r="AK14" s="35">
        <v>2</v>
      </c>
      <c r="AL14" s="68">
        <f t="shared" si="12"/>
        <v>1406.7085971279116</v>
      </c>
      <c r="AM14" s="35">
        <v>2</v>
      </c>
      <c r="AN14" s="68">
        <f t="shared" si="13"/>
        <v>1406.7085971279116</v>
      </c>
      <c r="AO14" s="35">
        <v>2</v>
      </c>
      <c r="AP14" s="68">
        <f t="shared" si="14"/>
        <v>1406.7085971279116</v>
      </c>
      <c r="AQ14" s="35">
        <v>2</v>
      </c>
      <c r="AR14" s="68">
        <f t="shared" si="15"/>
        <v>1406.7085971279116</v>
      </c>
      <c r="AS14" s="35">
        <v>2</v>
      </c>
      <c r="AT14" s="68">
        <f t="shared" si="16"/>
        <v>1406.7085971279116</v>
      </c>
      <c r="AU14" s="35">
        <v>2</v>
      </c>
      <c r="AV14" s="68">
        <f t="shared" si="17"/>
        <v>1406.7085971279116</v>
      </c>
      <c r="AW14" s="35">
        <v>2</v>
      </c>
      <c r="AX14" s="68">
        <f t="shared" si="18"/>
        <v>1406.7085971279116</v>
      </c>
      <c r="AY14" s="35">
        <v>2</v>
      </c>
      <c r="AZ14" s="68">
        <f t="shared" si="19"/>
        <v>1406.7085971279116</v>
      </c>
      <c r="BA14" s="35">
        <v>2</v>
      </c>
      <c r="BB14" s="68">
        <f t="shared" si="20"/>
        <v>1406.7085971279116</v>
      </c>
      <c r="BC14" s="35">
        <v>2</v>
      </c>
      <c r="BD14" s="68">
        <f t="shared" si="21"/>
        <v>1406.7085971279116</v>
      </c>
      <c r="BE14" s="35">
        <v>2</v>
      </c>
      <c r="BF14" s="68">
        <f t="shared" si="22"/>
        <v>1406.7085971279116</v>
      </c>
      <c r="BG14" s="35">
        <v>2</v>
      </c>
      <c r="BH14" s="68">
        <f t="shared" si="23"/>
        <v>1406.7085971279116</v>
      </c>
      <c r="BI14" s="35">
        <v>2</v>
      </c>
      <c r="BJ14" s="68">
        <f t="shared" si="24"/>
        <v>1406.7085971279116</v>
      </c>
      <c r="BK14" s="35">
        <v>2</v>
      </c>
      <c r="BL14" s="68">
        <f t="shared" si="25"/>
        <v>1406.7085971279116</v>
      </c>
    </row>
    <row r="15" spans="1:64" ht="27.75" customHeight="1" x14ac:dyDescent="0.25">
      <c r="A15" s="45">
        <v>263</v>
      </c>
      <c r="B15" s="45" t="s">
        <v>300</v>
      </c>
      <c r="C15" s="46" t="s">
        <v>393</v>
      </c>
      <c r="D15" s="51" t="s">
        <v>394</v>
      </c>
      <c r="E15" s="46" t="s">
        <v>32</v>
      </c>
      <c r="F15" s="47">
        <v>0</v>
      </c>
      <c r="G15" s="48">
        <v>0</v>
      </c>
      <c r="H15" s="48">
        <v>0</v>
      </c>
      <c r="I15" s="49">
        <v>0</v>
      </c>
      <c r="J15" s="44">
        <v>0</v>
      </c>
      <c r="K15" s="48">
        <v>0</v>
      </c>
      <c r="L15" s="50">
        <v>0</v>
      </c>
      <c r="M15" s="46">
        <v>1.0482180306467299</v>
      </c>
      <c r="N15" s="69">
        <f t="shared" si="0"/>
        <v>0</v>
      </c>
      <c r="O15" s="67">
        <v>0</v>
      </c>
      <c r="P15" s="68">
        <f t="shared" si="1"/>
        <v>0</v>
      </c>
      <c r="Q15" s="67">
        <v>0</v>
      </c>
      <c r="R15" s="68">
        <f t="shared" si="2"/>
        <v>0</v>
      </c>
      <c r="S15" s="67">
        <v>0</v>
      </c>
      <c r="T15" s="68">
        <f t="shared" si="3"/>
        <v>0</v>
      </c>
      <c r="U15" s="67">
        <v>0</v>
      </c>
      <c r="V15" s="68">
        <f t="shared" si="4"/>
        <v>0</v>
      </c>
      <c r="W15" s="67">
        <v>0</v>
      </c>
      <c r="X15" s="68">
        <f t="shared" si="5"/>
        <v>0</v>
      </c>
      <c r="Y15" s="67">
        <v>0</v>
      </c>
      <c r="Z15" s="68">
        <f t="shared" si="6"/>
        <v>0</v>
      </c>
      <c r="AA15" s="67">
        <v>0</v>
      </c>
      <c r="AB15" s="68">
        <f t="shared" si="7"/>
        <v>0</v>
      </c>
      <c r="AC15" s="67">
        <v>0</v>
      </c>
      <c r="AD15" s="68">
        <f t="shared" si="8"/>
        <v>0</v>
      </c>
      <c r="AE15" s="67">
        <v>0</v>
      </c>
      <c r="AF15" s="68">
        <f t="shared" si="9"/>
        <v>0</v>
      </c>
      <c r="AG15" s="67">
        <v>0</v>
      </c>
      <c r="AH15" s="68">
        <f t="shared" si="10"/>
        <v>0</v>
      </c>
      <c r="AI15" s="67">
        <v>0</v>
      </c>
      <c r="AJ15" s="68">
        <f t="shared" si="11"/>
        <v>0</v>
      </c>
      <c r="AK15" s="67">
        <v>0</v>
      </c>
      <c r="AL15" s="68">
        <f t="shared" si="12"/>
        <v>0</v>
      </c>
      <c r="AM15" s="67">
        <v>0</v>
      </c>
      <c r="AN15" s="68">
        <f t="shared" si="13"/>
        <v>0</v>
      </c>
      <c r="AO15" s="67">
        <v>0</v>
      </c>
      <c r="AP15" s="68">
        <f t="shared" si="14"/>
        <v>0</v>
      </c>
      <c r="AQ15" s="67">
        <v>0</v>
      </c>
      <c r="AR15" s="68">
        <f t="shared" si="15"/>
        <v>0</v>
      </c>
      <c r="AS15" s="67">
        <v>0</v>
      </c>
      <c r="AT15" s="68">
        <f t="shared" si="16"/>
        <v>0</v>
      </c>
      <c r="AU15" s="67">
        <v>0</v>
      </c>
      <c r="AV15" s="68">
        <f t="shared" si="17"/>
        <v>0</v>
      </c>
      <c r="AW15" s="67">
        <v>0</v>
      </c>
      <c r="AX15" s="68">
        <f t="shared" si="18"/>
        <v>0</v>
      </c>
      <c r="AY15" s="67">
        <v>0</v>
      </c>
      <c r="AZ15" s="68">
        <f t="shared" si="19"/>
        <v>0</v>
      </c>
      <c r="BA15" s="67">
        <v>0</v>
      </c>
      <c r="BB15" s="68">
        <f t="shared" si="20"/>
        <v>0</v>
      </c>
      <c r="BC15" s="67">
        <v>0</v>
      </c>
      <c r="BD15" s="68">
        <f t="shared" si="21"/>
        <v>0</v>
      </c>
      <c r="BE15" s="67">
        <v>0</v>
      </c>
      <c r="BF15" s="68">
        <f t="shared" si="22"/>
        <v>0</v>
      </c>
      <c r="BG15" s="67">
        <v>0</v>
      </c>
      <c r="BH15" s="68">
        <f t="shared" si="23"/>
        <v>0</v>
      </c>
      <c r="BI15" s="67">
        <v>0</v>
      </c>
      <c r="BJ15" s="68">
        <f t="shared" si="24"/>
        <v>0</v>
      </c>
      <c r="BK15" s="67">
        <v>0</v>
      </c>
      <c r="BL15" s="68">
        <f t="shared" si="25"/>
        <v>0</v>
      </c>
    </row>
    <row r="16" spans="1:64" ht="27.75" customHeight="1" x14ac:dyDescent="0.25">
      <c r="A16" s="33">
        <v>265</v>
      </c>
      <c r="B16" s="45" t="s">
        <v>300</v>
      </c>
      <c r="C16" s="34" t="s">
        <v>395</v>
      </c>
      <c r="D16" s="36" t="s">
        <v>396</v>
      </c>
      <c r="E16" s="34" t="s">
        <v>384</v>
      </c>
      <c r="F16" s="39">
        <v>1</v>
      </c>
      <c r="G16" s="40">
        <v>2998</v>
      </c>
      <c r="H16" s="40">
        <v>756</v>
      </c>
      <c r="I16" s="41">
        <v>0</v>
      </c>
      <c r="J16" s="44">
        <v>0.74783188792528354</v>
      </c>
      <c r="K16" s="40">
        <v>756</v>
      </c>
      <c r="L16" s="42">
        <v>756</v>
      </c>
      <c r="M16" s="46">
        <v>1.0482180306467299</v>
      </c>
      <c r="N16" s="69">
        <f>K16*M16</f>
        <v>792.45283116892779</v>
      </c>
      <c r="O16" s="35">
        <v>1</v>
      </c>
      <c r="P16" s="68">
        <f t="shared" si="1"/>
        <v>792.45283116892779</v>
      </c>
      <c r="Q16" s="35">
        <v>0</v>
      </c>
      <c r="R16" s="68">
        <f t="shared" si="2"/>
        <v>0</v>
      </c>
      <c r="S16" s="35">
        <v>0</v>
      </c>
      <c r="T16" s="68">
        <f t="shared" si="3"/>
        <v>0</v>
      </c>
      <c r="U16" s="35">
        <v>0</v>
      </c>
      <c r="V16" s="68">
        <f t="shared" si="4"/>
        <v>0</v>
      </c>
      <c r="W16" s="35">
        <v>0</v>
      </c>
      <c r="X16" s="68">
        <f t="shared" si="5"/>
        <v>0</v>
      </c>
      <c r="Y16" s="35">
        <v>0</v>
      </c>
      <c r="Z16" s="68">
        <f t="shared" si="6"/>
        <v>0</v>
      </c>
      <c r="AA16" s="35">
        <v>0</v>
      </c>
      <c r="AB16" s="68">
        <f t="shared" si="7"/>
        <v>0</v>
      </c>
      <c r="AC16" s="35">
        <v>0</v>
      </c>
      <c r="AD16" s="68">
        <f t="shared" si="8"/>
        <v>0</v>
      </c>
      <c r="AE16" s="35">
        <v>0</v>
      </c>
      <c r="AF16" s="68">
        <f t="shared" si="9"/>
        <v>0</v>
      </c>
      <c r="AG16" s="35">
        <v>0</v>
      </c>
      <c r="AH16" s="68">
        <f t="shared" si="10"/>
        <v>0</v>
      </c>
      <c r="AI16" s="35">
        <v>0</v>
      </c>
      <c r="AJ16" s="68">
        <f t="shared" si="11"/>
        <v>0</v>
      </c>
      <c r="AK16" s="35">
        <v>0</v>
      </c>
      <c r="AL16" s="68">
        <f t="shared" si="12"/>
        <v>0</v>
      </c>
      <c r="AM16" s="35">
        <v>0</v>
      </c>
      <c r="AN16" s="68">
        <f t="shared" si="13"/>
        <v>0</v>
      </c>
      <c r="AO16" s="35">
        <v>0</v>
      </c>
      <c r="AP16" s="68">
        <f t="shared" si="14"/>
        <v>0</v>
      </c>
      <c r="AQ16" s="35">
        <v>0</v>
      </c>
      <c r="AR16" s="68">
        <f t="shared" si="15"/>
        <v>0</v>
      </c>
      <c r="AS16" s="35">
        <v>0</v>
      </c>
      <c r="AT16" s="68">
        <f t="shared" si="16"/>
        <v>0</v>
      </c>
      <c r="AU16" s="35">
        <v>0</v>
      </c>
      <c r="AV16" s="68">
        <f t="shared" si="17"/>
        <v>0</v>
      </c>
      <c r="AW16" s="35">
        <v>0</v>
      </c>
      <c r="AX16" s="68">
        <f t="shared" si="18"/>
        <v>0</v>
      </c>
      <c r="AY16" s="35">
        <v>0</v>
      </c>
      <c r="AZ16" s="68">
        <f t="shared" si="19"/>
        <v>0</v>
      </c>
      <c r="BA16" s="35">
        <v>0</v>
      </c>
      <c r="BB16" s="68">
        <f t="shared" si="20"/>
        <v>0</v>
      </c>
      <c r="BC16" s="35">
        <v>0</v>
      </c>
      <c r="BD16" s="68">
        <f t="shared" si="21"/>
        <v>0</v>
      </c>
      <c r="BE16" s="35">
        <v>0</v>
      </c>
      <c r="BF16" s="68">
        <f t="shared" si="22"/>
        <v>0</v>
      </c>
      <c r="BG16" s="35">
        <v>0</v>
      </c>
      <c r="BH16" s="68">
        <f t="shared" si="23"/>
        <v>0</v>
      </c>
      <c r="BI16" s="35">
        <v>0</v>
      </c>
      <c r="BJ16" s="68">
        <f t="shared" si="24"/>
        <v>0</v>
      </c>
      <c r="BK16" s="35">
        <v>0</v>
      </c>
      <c r="BL16" s="68">
        <f t="shared" si="25"/>
        <v>0</v>
      </c>
    </row>
    <row r="17" spans="1:64" ht="27.75" customHeight="1" x14ac:dyDescent="0.25">
      <c r="A17" s="33">
        <v>267</v>
      </c>
      <c r="B17" s="45" t="s">
        <v>300</v>
      </c>
      <c r="C17" s="34" t="s">
        <v>397</v>
      </c>
      <c r="D17" s="36" t="s">
        <v>398</v>
      </c>
      <c r="E17" s="34" t="s">
        <v>32</v>
      </c>
      <c r="F17" s="39">
        <v>0</v>
      </c>
      <c r="G17" s="40">
        <v>0</v>
      </c>
      <c r="H17" s="40">
        <v>0</v>
      </c>
      <c r="I17" s="41">
        <v>0</v>
      </c>
      <c r="J17" s="44">
        <v>0</v>
      </c>
      <c r="K17" s="40">
        <v>0</v>
      </c>
      <c r="L17" s="42">
        <v>0</v>
      </c>
      <c r="M17" s="46">
        <v>1.0482180306467299</v>
      </c>
      <c r="N17" s="69">
        <f t="shared" si="0"/>
        <v>0</v>
      </c>
      <c r="O17" s="35">
        <v>0</v>
      </c>
      <c r="P17" s="68">
        <f t="shared" si="1"/>
        <v>0</v>
      </c>
      <c r="Q17" s="35">
        <v>0</v>
      </c>
      <c r="R17" s="68">
        <f t="shared" si="2"/>
        <v>0</v>
      </c>
      <c r="S17" s="35">
        <v>0</v>
      </c>
      <c r="T17" s="68">
        <f t="shared" si="3"/>
        <v>0</v>
      </c>
      <c r="U17" s="35">
        <v>0</v>
      </c>
      <c r="V17" s="68">
        <f t="shared" si="4"/>
        <v>0</v>
      </c>
      <c r="W17" s="35">
        <v>0</v>
      </c>
      <c r="X17" s="68">
        <f t="shared" si="5"/>
        <v>0</v>
      </c>
      <c r="Y17" s="35">
        <v>0</v>
      </c>
      <c r="Z17" s="68">
        <f t="shared" si="6"/>
        <v>0</v>
      </c>
      <c r="AA17" s="35">
        <v>0</v>
      </c>
      <c r="AB17" s="68">
        <f t="shared" si="7"/>
        <v>0</v>
      </c>
      <c r="AC17" s="35">
        <v>0</v>
      </c>
      <c r="AD17" s="68">
        <f t="shared" si="8"/>
        <v>0</v>
      </c>
      <c r="AE17" s="35">
        <v>0</v>
      </c>
      <c r="AF17" s="68">
        <f t="shared" si="9"/>
        <v>0</v>
      </c>
      <c r="AG17" s="35">
        <v>0</v>
      </c>
      <c r="AH17" s="68">
        <f t="shared" si="10"/>
        <v>0</v>
      </c>
      <c r="AI17" s="35">
        <v>0</v>
      </c>
      <c r="AJ17" s="68">
        <f t="shared" si="11"/>
        <v>0</v>
      </c>
      <c r="AK17" s="35">
        <v>0</v>
      </c>
      <c r="AL17" s="68">
        <f t="shared" si="12"/>
        <v>0</v>
      </c>
      <c r="AM17" s="35">
        <v>0</v>
      </c>
      <c r="AN17" s="68">
        <f t="shared" si="13"/>
        <v>0</v>
      </c>
      <c r="AO17" s="35">
        <v>0</v>
      </c>
      <c r="AP17" s="68">
        <f t="shared" si="14"/>
        <v>0</v>
      </c>
      <c r="AQ17" s="35">
        <v>0</v>
      </c>
      <c r="AR17" s="68">
        <f t="shared" si="15"/>
        <v>0</v>
      </c>
      <c r="AS17" s="35">
        <v>0</v>
      </c>
      <c r="AT17" s="68">
        <f t="shared" si="16"/>
        <v>0</v>
      </c>
      <c r="AU17" s="35">
        <v>0</v>
      </c>
      <c r="AV17" s="68">
        <f t="shared" si="17"/>
        <v>0</v>
      </c>
      <c r="AW17" s="35">
        <v>0</v>
      </c>
      <c r="AX17" s="68">
        <f t="shared" si="18"/>
        <v>0</v>
      </c>
      <c r="AY17" s="35">
        <v>0</v>
      </c>
      <c r="AZ17" s="68">
        <f t="shared" si="19"/>
        <v>0</v>
      </c>
      <c r="BA17" s="35">
        <v>0</v>
      </c>
      <c r="BB17" s="68">
        <f t="shared" si="20"/>
        <v>0</v>
      </c>
      <c r="BC17" s="35">
        <v>0</v>
      </c>
      <c r="BD17" s="68">
        <f t="shared" si="21"/>
        <v>0</v>
      </c>
      <c r="BE17" s="35">
        <v>0</v>
      </c>
      <c r="BF17" s="68">
        <f t="shared" si="22"/>
        <v>0</v>
      </c>
      <c r="BG17" s="35">
        <v>0</v>
      </c>
      <c r="BH17" s="68">
        <f t="shared" si="23"/>
        <v>0</v>
      </c>
      <c r="BI17" s="35">
        <v>0</v>
      </c>
      <c r="BJ17" s="68">
        <f t="shared" si="24"/>
        <v>0</v>
      </c>
      <c r="BK17" s="35">
        <v>0</v>
      </c>
      <c r="BL17" s="68">
        <f t="shared" si="25"/>
        <v>0</v>
      </c>
    </row>
    <row r="18" spans="1:64" ht="27.75" customHeight="1" x14ac:dyDescent="0.25">
      <c r="A18" s="45">
        <v>269</v>
      </c>
      <c r="B18" s="45" t="s">
        <v>300</v>
      </c>
      <c r="C18" s="46" t="s">
        <v>399</v>
      </c>
      <c r="D18" s="51" t="s">
        <v>400</v>
      </c>
      <c r="E18" s="46" t="s">
        <v>384</v>
      </c>
      <c r="F18" s="47">
        <v>0</v>
      </c>
      <c r="G18" s="48">
        <v>0</v>
      </c>
      <c r="H18" s="48">
        <v>0</v>
      </c>
      <c r="I18" s="49">
        <v>0</v>
      </c>
      <c r="J18" s="44">
        <v>0</v>
      </c>
      <c r="K18" s="48">
        <v>0</v>
      </c>
      <c r="L18" s="50">
        <v>0</v>
      </c>
      <c r="M18" s="46">
        <v>1.0482180306467299</v>
      </c>
      <c r="N18" s="69">
        <f t="shared" si="0"/>
        <v>0</v>
      </c>
      <c r="O18" s="67">
        <v>0</v>
      </c>
      <c r="P18" s="68">
        <f t="shared" si="1"/>
        <v>0</v>
      </c>
      <c r="Q18" s="67">
        <v>0</v>
      </c>
      <c r="R18" s="68">
        <f t="shared" si="2"/>
        <v>0</v>
      </c>
      <c r="S18" s="67">
        <v>0</v>
      </c>
      <c r="T18" s="68">
        <f t="shared" si="3"/>
        <v>0</v>
      </c>
      <c r="U18" s="67">
        <v>0</v>
      </c>
      <c r="V18" s="68">
        <f t="shared" si="4"/>
        <v>0</v>
      </c>
      <c r="W18" s="67">
        <v>0</v>
      </c>
      <c r="X18" s="68">
        <f t="shared" si="5"/>
        <v>0</v>
      </c>
      <c r="Y18" s="67">
        <v>0</v>
      </c>
      <c r="Z18" s="68">
        <f t="shared" si="6"/>
        <v>0</v>
      </c>
      <c r="AA18" s="67">
        <v>0</v>
      </c>
      <c r="AB18" s="68">
        <f t="shared" si="7"/>
        <v>0</v>
      </c>
      <c r="AC18" s="67">
        <v>0</v>
      </c>
      <c r="AD18" s="68">
        <f t="shared" si="8"/>
        <v>0</v>
      </c>
      <c r="AE18" s="67">
        <v>0</v>
      </c>
      <c r="AF18" s="68">
        <f t="shared" si="9"/>
        <v>0</v>
      </c>
      <c r="AG18" s="67">
        <v>0</v>
      </c>
      <c r="AH18" s="68">
        <f t="shared" si="10"/>
        <v>0</v>
      </c>
      <c r="AI18" s="67">
        <v>0</v>
      </c>
      <c r="AJ18" s="68">
        <f t="shared" si="11"/>
        <v>0</v>
      </c>
      <c r="AK18" s="67">
        <v>0</v>
      </c>
      <c r="AL18" s="68">
        <f t="shared" si="12"/>
        <v>0</v>
      </c>
      <c r="AM18" s="67">
        <v>0</v>
      </c>
      <c r="AN18" s="68">
        <f t="shared" si="13"/>
        <v>0</v>
      </c>
      <c r="AO18" s="67">
        <v>0</v>
      </c>
      <c r="AP18" s="68">
        <f t="shared" si="14"/>
        <v>0</v>
      </c>
      <c r="AQ18" s="67">
        <v>0</v>
      </c>
      <c r="AR18" s="68">
        <f t="shared" si="15"/>
        <v>0</v>
      </c>
      <c r="AS18" s="67">
        <v>0</v>
      </c>
      <c r="AT18" s="68">
        <f t="shared" si="16"/>
        <v>0</v>
      </c>
      <c r="AU18" s="67">
        <v>0</v>
      </c>
      <c r="AV18" s="68">
        <f t="shared" si="17"/>
        <v>0</v>
      </c>
      <c r="AW18" s="67">
        <v>0</v>
      </c>
      <c r="AX18" s="68">
        <f t="shared" si="18"/>
        <v>0</v>
      </c>
      <c r="AY18" s="67">
        <v>0</v>
      </c>
      <c r="AZ18" s="68">
        <f t="shared" si="19"/>
        <v>0</v>
      </c>
      <c r="BA18" s="67">
        <v>0</v>
      </c>
      <c r="BB18" s="68">
        <f t="shared" si="20"/>
        <v>0</v>
      </c>
      <c r="BC18" s="67">
        <v>0</v>
      </c>
      <c r="BD18" s="68">
        <f t="shared" si="21"/>
        <v>0</v>
      </c>
      <c r="BE18" s="67">
        <v>0</v>
      </c>
      <c r="BF18" s="68">
        <f t="shared" si="22"/>
        <v>0</v>
      </c>
      <c r="BG18" s="67">
        <v>0</v>
      </c>
      <c r="BH18" s="68">
        <f t="shared" si="23"/>
        <v>0</v>
      </c>
      <c r="BI18" s="67">
        <v>0</v>
      </c>
      <c r="BJ18" s="68">
        <f t="shared" si="24"/>
        <v>0</v>
      </c>
      <c r="BK18" s="67">
        <v>0</v>
      </c>
      <c r="BL18" s="68">
        <f t="shared" si="25"/>
        <v>0</v>
      </c>
    </row>
    <row r="19" spans="1:64" ht="27.75" customHeight="1" x14ac:dyDescent="0.25">
      <c r="A19" s="45">
        <v>271</v>
      </c>
      <c r="B19" s="45" t="s">
        <v>300</v>
      </c>
      <c r="C19" s="46" t="s">
        <v>401</v>
      </c>
      <c r="D19" s="51" t="s">
        <v>402</v>
      </c>
      <c r="E19" s="46" t="s">
        <v>384</v>
      </c>
      <c r="F19" s="47">
        <v>0</v>
      </c>
      <c r="G19" s="48">
        <v>0</v>
      </c>
      <c r="H19" s="48">
        <v>0</v>
      </c>
      <c r="I19" s="49">
        <v>0</v>
      </c>
      <c r="J19" s="44">
        <v>0</v>
      </c>
      <c r="K19" s="48">
        <v>0</v>
      </c>
      <c r="L19" s="50">
        <v>0</v>
      </c>
      <c r="M19" s="46">
        <v>1.0482180306467299</v>
      </c>
      <c r="N19" s="69">
        <f t="shared" si="0"/>
        <v>0</v>
      </c>
      <c r="O19" s="67">
        <v>0</v>
      </c>
      <c r="P19" s="68">
        <f t="shared" si="1"/>
        <v>0</v>
      </c>
      <c r="Q19" s="67">
        <v>0</v>
      </c>
      <c r="R19" s="68">
        <f t="shared" si="2"/>
        <v>0</v>
      </c>
      <c r="S19" s="67">
        <v>0</v>
      </c>
      <c r="T19" s="68">
        <f t="shared" si="3"/>
        <v>0</v>
      </c>
      <c r="U19" s="67">
        <v>0</v>
      </c>
      <c r="V19" s="68">
        <f t="shared" si="4"/>
        <v>0</v>
      </c>
      <c r="W19" s="67">
        <v>0</v>
      </c>
      <c r="X19" s="68">
        <f t="shared" si="5"/>
        <v>0</v>
      </c>
      <c r="Y19" s="67">
        <v>0</v>
      </c>
      <c r="Z19" s="68">
        <f t="shared" si="6"/>
        <v>0</v>
      </c>
      <c r="AA19" s="67">
        <v>0</v>
      </c>
      <c r="AB19" s="68">
        <f t="shared" si="7"/>
        <v>0</v>
      </c>
      <c r="AC19" s="67">
        <v>0</v>
      </c>
      <c r="AD19" s="68">
        <f t="shared" si="8"/>
        <v>0</v>
      </c>
      <c r="AE19" s="67">
        <v>0</v>
      </c>
      <c r="AF19" s="68">
        <f t="shared" si="9"/>
        <v>0</v>
      </c>
      <c r="AG19" s="67">
        <v>0</v>
      </c>
      <c r="AH19" s="68">
        <f t="shared" si="10"/>
        <v>0</v>
      </c>
      <c r="AI19" s="67">
        <v>0</v>
      </c>
      <c r="AJ19" s="68">
        <f t="shared" si="11"/>
        <v>0</v>
      </c>
      <c r="AK19" s="67">
        <v>0</v>
      </c>
      <c r="AL19" s="68">
        <f t="shared" si="12"/>
        <v>0</v>
      </c>
      <c r="AM19" s="67">
        <v>0</v>
      </c>
      <c r="AN19" s="68">
        <f t="shared" si="13"/>
        <v>0</v>
      </c>
      <c r="AO19" s="67">
        <v>0</v>
      </c>
      <c r="AP19" s="68">
        <f t="shared" si="14"/>
        <v>0</v>
      </c>
      <c r="AQ19" s="67">
        <v>0</v>
      </c>
      <c r="AR19" s="68">
        <f t="shared" si="15"/>
        <v>0</v>
      </c>
      <c r="AS19" s="67">
        <v>0</v>
      </c>
      <c r="AT19" s="68">
        <f t="shared" si="16"/>
        <v>0</v>
      </c>
      <c r="AU19" s="67">
        <v>0</v>
      </c>
      <c r="AV19" s="68">
        <f t="shared" si="17"/>
        <v>0</v>
      </c>
      <c r="AW19" s="67">
        <v>0</v>
      </c>
      <c r="AX19" s="68">
        <f t="shared" si="18"/>
        <v>0</v>
      </c>
      <c r="AY19" s="67">
        <v>0</v>
      </c>
      <c r="AZ19" s="68">
        <f t="shared" si="19"/>
        <v>0</v>
      </c>
      <c r="BA19" s="67">
        <v>0</v>
      </c>
      <c r="BB19" s="68">
        <f t="shared" si="20"/>
        <v>0</v>
      </c>
      <c r="BC19" s="67">
        <v>0</v>
      </c>
      <c r="BD19" s="68">
        <f t="shared" si="21"/>
        <v>0</v>
      </c>
      <c r="BE19" s="67">
        <v>0</v>
      </c>
      <c r="BF19" s="68">
        <f t="shared" si="22"/>
        <v>0</v>
      </c>
      <c r="BG19" s="67">
        <v>0</v>
      </c>
      <c r="BH19" s="68">
        <f t="shared" si="23"/>
        <v>0</v>
      </c>
      <c r="BI19" s="67">
        <v>0</v>
      </c>
      <c r="BJ19" s="68">
        <f t="shared" si="24"/>
        <v>0</v>
      </c>
      <c r="BK19" s="67">
        <v>0</v>
      </c>
      <c r="BL19" s="68">
        <f t="shared" si="25"/>
        <v>0</v>
      </c>
    </row>
    <row r="20" spans="1:64" ht="27.75" customHeight="1" x14ac:dyDescent="0.25">
      <c r="A20" s="45">
        <v>273</v>
      </c>
      <c r="B20" s="45" t="s">
        <v>300</v>
      </c>
      <c r="C20" s="46" t="s">
        <v>403</v>
      </c>
      <c r="D20" s="51" t="s">
        <v>404</v>
      </c>
      <c r="E20" s="46" t="s">
        <v>32</v>
      </c>
      <c r="F20" s="47">
        <v>0</v>
      </c>
      <c r="G20" s="48">
        <v>0</v>
      </c>
      <c r="H20" s="48">
        <v>0</v>
      </c>
      <c r="I20" s="49">
        <v>0</v>
      </c>
      <c r="J20" s="44">
        <v>0</v>
      </c>
      <c r="K20" s="48">
        <v>0</v>
      </c>
      <c r="L20" s="50">
        <v>0</v>
      </c>
      <c r="M20" s="46">
        <v>1.0482180306467299</v>
      </c>
      <c r="N20" s="69">
        <f t="shared" si="0"/>
        <v>0</v>
      </c>
      <c r="O20" s="67">
        <v>0</v>
      </c>
      <c r="P20" s="68">
        <f t="shared" si="1"/>
        <v>0</v>
      </c>
      <c r="Q20" s="67">
        <v>0</v>
      </c>
      <c r="R20" s="68">
        <f t="shared" si="2"/>
        <v>0</v>
      </c>
      <c r="S20" s="67">
        <v>0</v>
      </c>
      <c r="T20" s="68">
        <f t="shared" si="3"/>
        <v>0</v>
      </c>
      <c r="U20" s="67">
        <v>0</v>
      </c>
      <c r="V20" s="68">
        <f t="shared" si="4"/>
        <v>0</v>
      </c>
      <c r="W20" s="67">
        <v>0</v>
      </c>
      <c r="X20" s="68">
        <f t="shared" si="5"/>
        <v>0</v>
      </c>
      <c r="Y20" s="67">
        <v>0</v>
      </c>
      <c r="Z20" s="68">
        <f t="shared" si="6"/>
        <v>0</v>
      </c>
      <c r="AA20" s="67">
        <v>0</v>
      </c>
      <c r="AB20" s="68">
        <f t="shared" si="7"/>
        <v>0</v>
      </c>
      <c r="AC20" s="67">
        <v>0</v>
      </c>
      <c r="AD20" s="68">
        <f t="shared" si="8"/>
        <v>0</v>
      </c>
      <c r="AE20" s="67">
        <v>0</v>
      </c>
      <c r="AF20" s="68">
        <f t="shared" si="9"/>
        <v>0</v>
      </c>
      <c r="AG20" s="67">
        <v>0</v>
      </c>
      <c r="AH20" s="68">
        <f t="shared" si="10"/>
        <v>0</v>
      </c>
      <c r="AI20" s="67">
        <v>0</v>
      </c>
      <c r="AJ20" s="68">
        <f t="shared" si="11"/>
        <v>0</v>
      </c>
      <c r="AK20" s="67">
        <v>0</v>
      </c>
      <c r="AL20" s="68">
        <f t="shared" si="12"/>
        <v>0</v>
      </c>
      <c r="AM20" s="67">
        <v>0</v>
      </c>
      <c r="AN20" s="68">
        <f t="shared" si="13"/>
        <v>0</v>
      </c>
      <c r="AO20" s="67">
        <v>0</v>
      </c>
      <c r="AP20" s="68">
        <f t="shared" si="14"/>
        <v>0</v>
      </c>
      <c r="AQ20" s="67">
        <v>0</v>
      </c>
      <c r="AR20" s="68">
        <f t="shared" si="15"/>
        <v>0</v>
      </c>
      <c r="AS20" s="67">
        <v>0</v>
      </c>
      <c r="AT20" s="68">
        <f t="shared" si="16"/>
        <v>0</v>
      </c>
      <c r="AU20" s="67">
        <v>0</v>
      </c>
      <c r="AV20" s="68">
        <f t="shared" si="17"/>
        <v>0</v>
      </c>
      <c r="AW20" s="67">
        <v>0</v>
      </c>
      <c r="AX20" s="68">
        <f t="shared" si="18"/>
        <v>0</v>
      </c>
      <c r="AY20" s="67">
        <v>0</v>
      </c>
      <c r="AZ20" s="68">
        <f t="shared" si="19"/>
        <v>0</v>
      </c>
      <c r="BA20" s="67">
        <v>0</v>
      </c>
      <c r="BB20" s="68">
        <f t="shared" si="20"/>
        <v>0</v>
      </c>
      <c r="BC20" s="67">
        <v>0</v>
      </c>
      <c r="BD20" s="68">
        <f t="shared" si="21"/>
        <v>0</v>
      </c>
      <c r="BE20" s="67">
        <v>0</v>
      </c>
      <c r="BF20" s="68">
        <f t="shared" si="22"/>
        <v>0</v>
      </c>
      <c r="BG20" s="67">
        <v>0</v>
      </c>
      <c r="BH20" s="68">
        <f t="shared" si="23"/>
        <v>0</v>
      </c>
      <c r="BI20" s="67">
        <v>0</v>
      </c>
      <c r="BJ20" s="68">
        <f t="shared" si="24"/>
        <v>0</v>
      </c>
      <c r="BK20" s="67">
        <v>0</v>
      </c>
      <c r="BL20" s="68">
        <f t="shared" si="25"/>
        <v>0</v>
      </c>
    </row>
    <row r="21" spans="1:64" ht="27.75" customHeight="1" x14ac:dyDescent="0.25">
      <c r="A21" s="33">
        <v>275</v>
      </c>
      <c r="B21" s="45" t="s">
        <v>300</v>
      </c>
      <c r="C21" s="34" t="s">
        <v>405</v>
      </c>
      <c r="D21" s="36" t="s">
        <v>406</v>
      </c>
      <c r="E21" s="34" t="s">
        <v>32</v>
      </c>
      <c r="F21" s="39">
        <v>3</v>
      </c>
      <c r="G21" s="40">
        <v>7680</v>
      </c>
      <c r="H21" s="40">
        <v>1743</v>
      </c>
      <c r="I21" s="41">
        <v>0</v>
      </c>
      <c r="J21" s="44">
        <v>0.77304687500000002</v>
      </c>
      <c r="K21" s="40">
        <v>1743</v>
      </c>
      <c r="L21" s="42">
        <v>5229</v>
      </c>
      <c r="M21" s="46">
        <v>1.0482180306467299</v>
      </c>
      <c r="N21" s="69">
        <f t="shared" si="0"/>
        <v>1827.0440274172502</v>
      </c>
      <c r="O21" s="35">
        <v>3</v>
      </c>
      <c r="P21" s="68">
        <f t="shared" si="1"/>
        <v>5481.13208225175</v>
      </c>
      <c r="Q21" s="35">
        <v>0</v>
      </c>
      <c r="R21" s="68">
        <f t="shared" si="2"/>
        <v>0</v>
      </c>
      <c r="S21" s="35">
        <v>0</v>
      </c>
      <c r="T21" s="68">
        <f t="shared" si="3"/>
        <v>0</v>
      </c>
      <c r="U21" s="35">
        <v>0</v>
      </c>
      <c r="V21" s="68">
        <f t="shared" si="4"/>
        <v>0</v>
      </c>
      <c r="W21" s="35">
        <v>0</v>
      </c>
      <c r="X21" s="68">
        <f t="shared" si="5"/>
        <v>0</v>
      </c>
      <c r="Y21" s="35">
        <v>0</v>
      </c>
      <c r="Z21" s="68">
        <f t="shared" si="6"/>
        <v>0</v>
      </c>
      <c r="AA21" s="35">
        <v>0</v>
      </c>
      <c r="AB21" s="68">
        <f t="shared" si="7"/>
        <v>0</v>
      </c>
      <c r="AC21" s="35">
        <v>0</v>
      </c>
      <c r="AD21" s="68">
        <f t="shared" si="8"/>
        <v>0</v>
      </c>
      <c r="AE21" s="35">
        <v>0</v>
      </c>
      <c r="AF21" s="68">
        <f t="shared" si="9"/>
        <v>0</v>
      </c>
      <c r="AG21" s="35">
        <v>0</v>
      </c>
      <c r="AH21" s="68">
        <f t="shared" si="10"/>
        <v>0</v>
      </c>
      <c r="AI21" s="35">
        <v>0</v>
      </c>
      <c r="AJ21" s="68">
        <f t="shared" si="11"/>
        <v>0</v>
      </c>
      <c r="AK21" s="35">
        <v>0</v>
      </c>
      <c r="AL21" s="68">
        <f t="shared" si="12"/>
        <v>0</v>
      </c>
      <c r="AM21" s="35">
        <v>0</v>
      </c>
      <c r="AN21" s="68">
        <f t="shared" si="13"/>
        <v>0</v>
      </c>
      <c r="AO21" s="35">
        <v>0</v>
      </c>
      <c r="AP21" s="68">
        <f t="shared" si="14"/>
        <v>0</v>
      </c>
      <c r="AQ21" s="35">
        <v>0</v>
      </c>
      <c r="AR21" s="68">
        <f t="shared" si="15"/>
        <v>0</v>
      </c>
      <c r="AS21" s="35">
        <v>0</v>
      </c>
      <c r="AT21" s="68">
        <f t="shared" si="16"/>
        <v>0</v>
      </c>
      <c r="AU21" s="35">
        <v>0</v>
      </c>
      <c r="AV21" s="68">
        <f t="shared" si="17"/>
        <v>0</v>
      </c>
      <c r="AW21" s="35">
        <v>0</v>
      </c>
      <c r="AX21" s="68">
        <f t="shared" si="18"/>
        <v>0</v>
      </c>
      <c r="AY21" s="35">
        <v>0</v>
      </c>
      <c r="AZ21" s="68">
        <f t="shared" si="19"/>
        <v>0</v>
      </c>
      <c r="BA21" s="35">
        <v>0</v>
      </c>
      <c r="BB21" s="68">
        <f t="shared" si="20"/>
        <v>0</v>
      </c>
      <c r="BC21" s="35">
        <v>0</v>
      </c>
      <c r="BD21" s="68">
        <f t="shared" si="21"/>
        <v>0</v>
      </c>
      <c r="BE21" s="35">
        <v>0</v>
      </c>
      <c r="BF21" s="68">
        <f t="shared" si="22"/>
        <v>0</v>
      </c>
      <c r="BG21" s="35">
        <v>0</v>
      </c>
      <c r="BH21" s="68">
        <f t="shared" si="23"/>
        <v>0</v>
      </c>
      <c r="BI21" s="35">
        <v>0</v>
      </c>
      <c r="BJ21" s="68">
        <f t="shared" si="24"/>
        <v>0</v>
      </c>
      <c r="BK21" s="35">
        <v>0</v>
      </c>
      <c r="BL21" s="68">
        <f t="shared" si="25"/>
        <v>0</v>
      </c>
    </row>
    <row r="22" spans="1:64" ht="27.75" customHeight="1" x14ac:dyDescent="0.25">
      <c r="A22" s="33">
        <v>277</v>
      </c>
      <c r="B22" s="45" t="s">
        <v>300</v>
      </c>
      <c r="C22" s="34" t="s">
        <v>407</v>
      </c>
      <c r="D22" s="36" t="s">
        <v>408</v>
      </c>
      <c r="E22" s="34" t="s">
        <v>32</v>
      </c>
      <c r="F22" s="39">
        <v>53</v>
      </c>
      <c r="G22" s="40">
        <v>8100</v>
      </c>
      <c r="H22" s="40">
        <v>1743</v>
      </c>
      <c r="I22" s="41">
        <v>0</v>
      </c>
      <c r="J22" s="44">
        <v>0.78481481481481485</v>
      </c>
      <c r="K22" s="40">
        <v>1743</v>
      </c>
      <c r="L22" s="42">
        <v>92379</v>
      </c>
      <c r="M22" s="46">
        <v>1.0482180306467299</v>
      </c>
      <c r="N22" s="69">
        <f t="shared" si="0"/>
        <v>1827.0440274172502</v>
      </c>
      <c r="O22" s="35">
        <v>31</v>
      </c>
      <c r="P22" s="68">
        <f t="shared" si="1"/>
        <v>56638.364849934755</v>
      </c>
      <c r="Q22" s="35">
        <v>0</v>
      </c>
      <c r="R22" s="68">
        <f t="shared" si="2"/>
        <v>0</v>
      </c>
      <c r="S22" s="35">
        <v>1</v>
      </c>
      <c r="T22" s="68">
        <f t="shared" si="3"/>
        <v>1827.0440274172502</v>
      </c>
      <c r="U22" s="35">
        <v>0</v>
      </c>
      <c r="V22" s="68">
        <f t="shared" si="4"/>
        <v>0</v>
      </c>
      <c r="W22" s="35">
        <v>1</v>
      </c>
      <c r="X22" s="68">
        <f t="shared" si="5"/>
        <v>1827.0440274172502</v>
      </c>
      <c r="Y22" s="35">
        <v>1</v>
      </c>
      <c r="Z22" s="68">
        <f t="shared" si="6"/>
        <v>1827.0440274172502</v>
      </c>
      <c r="AA22" s="35">
        <v>1</v>
      </c>
      <c r="AB22" s="68">
        <f t="shared" si="7"/>
        <v>1827.0440274172502</v>
      </c>
      <c r="AC22" s="35">
        <v>1</v>
      </c>
      <c r="AD22" s="68">
        <f t="shared" si="8"/>
        <v>1827.0440274172502</v>
      </c>
      <c r="AE22" s="35">
        <v>1</v>
      </c>
      <c r="AF22" s="68">
        <f t="shared" si="9"/>
        <v>1827.0440274172502</v>
      </c>
      <c r="AG22" s="35">
        <v>1</v>
      </c>
      <c r="AH22" s="68">
        <f t="shared" si="10"/>
        <v>1827.0440274172502</v>
      </c>
      <c r="AI22" s="35">
        <v>1</v>
      </c>
      <c r="AJ22" s="68">
        <f t="shared" si="11"/>
        <v>1827.0440274172502</v>
      </c>
      <c r="AK22" s="35">
        <v>1</v>
      </c>
      <c r="AL22" s="68">
        <f t="shared" si="12"/>
        <v>1827.0440274172502</v>
      </c>
      <c r="AM22" s="35">
        <v>1</v>
      </c>
      <c r="AN22" s="68">
        <f t="shared" si="13"/>
        <v>1827.0440274172502</v>
      </c>
      <c r="AO22" s="35">
        <v>1</v>
      </c>
      <c r="AP22" s="68">
        <f t="shared" si="14"/>
        <v>1827.0440274172502</v>
      </c>
      <c r="AQ22" s="35">
        <v>1</v>
      </c>
      <c r="AR22" s="68">
        <f t="shared" si="15"/>
        <v>1827.0440274172502</v>
      </c>
      <c r="AS22" s="35">
        <v>1</v>
      </c>
      <c r="AT22" s="68">
        <f t="shared" si="16"/>
        <v>1827.0440274172502</v>
      </c>
      <c r="AU22" s="35">
        <v>1</v>
      </c>
      <c r="AV22" s="68">
        <f t="shared" si="17"/>
        <v>1827.0440274172502</v>
      </c>
      <c r="AW22" s="35">
        <v>1</v>
      </c>
      <c r="AX22" s="68">
        <f t="shared" si="18"/>
        <v>1827.0440274172502</v>
      </c>
      <c r="AY22" s="35">
        <v>1</v>
      </c>
      <c r="AZ22" s="68">
        <f t="shared" si="19"/>
        <v>1827.0440274172502</v>
      </c>
      <c r="BA22" s="35">
        <v>1</v>
      </c>
      <c r="BB22" s="68">
        <f t="shared" si="20"/>
        <v>1827.0440274172502</v>
      </c>
      <c r="BC22" s="35">
        <v>1</v>
      </c>
      <c r="BD22" s="68">
        <f t="shared" si="21"/>
        <v>1827.0440274172502</v>
      </c>
      <c r="BE22" s="35">
        <v>1</v>
      </c>
      <c r="BF22" s="68">
        <f t="shared" si="22"/>
        <v>1827.0440274172502</v>
      </c>
      <c r="BG22" s="35">
        <v>1</v>
      </c>
      <c r="BH22" s="68">
        <f t="shared" si="23"/>
        <v>1827.0440274172502</v>
      </c>
      <c r="BI22" s="35">
        <v>1</v>
      </c>
      <c r="BJ22" s="68">
        <f t="shared" si="24"/>
        <v>1827.0440274172502</v>
      </c>
      <c r="BK22" s="35">
        <v>1</v>
      </c>
      <c r="BL22" s="68">
        <f t="shared" si="25"/>
        <v>1827.0440274172502</v>
      </c>
    </row>
    <row r="23" spans="1:64" ht="27.75" customHeight="1" x14ac:dyDescent="0.25">
      <c r="A23" s="33">
        <v>279</v>
      </c>
      <c r="B23" s="45" t="s">
        <v>300</v>
      </c>
      <c r="C23" s="34" t="s">
        <v>409</v>
      </c>
      <c r="D23" s="36" t="s">
        <v>410</v>
      </c>
      <c r="E23" s="34" t="s">
        <v>32</v>
      </c>
      <c r="F23" s="39">
        <v>0</v>
      </c>
      <c r="G23" s="40">
        <v>0</v>
      </c>
      <c r="H23" s="40">
        <v>0</v>
      </c>
      <c r="I23" s="41">
        <v>0</v>
      </c>
      <c r="J23" s="44">
        <v>0</v>
      </c>
      <c r="K23" s="40">
        <v>0</v>
      </c>
      <c r="L23" s="42">
        <v>0</v>
      </c>
      <c r="M23" s="46">
        <v>1.0482180306467299</v>
      </c>
      <c r="N23" s="69">
        <f t="shared" si="0"/>
        <v>0</v>
      </c>
      <c r="O23" s="35">
        <v>0</v>
      </c>
      <c r="P23" s="68">
        <f t="shared" si="1"/>
        <v>0</v>
      </c>
      <c r="Q23" s="35">
        <v>0</v>
      </c>
      <c r="R23" s="68">
        <f t="shared" si="2"/>
        <v>0</v>
      </c>
      <c r="S23" s="35">
        <v>0</v>
      </c>
      <c r="T23" s="68">
        <f t="shared" si="3"/>
        <v>0</v>
      </c>
      <c r="U23" s="35">
        <v>0</v>
      </c>
      <c r="V23" s="68">
        <f t="shared" si="4"/>
        <v>0</v>
      </c>
      <c r="W23" s="35">
        <v>0</v>
      </c>
      <c r="X23" s="68">
        <f t="shared" si="5"/>
        <v>0</v>
      </c>
      <c r="Y23" s="35">
        <v>0</v>
      </c>
      <c r="Z23" s="68">
        <f t="shared" si="6"/>
        <v>0</v>
      </c>
      <c r="AA23" s="35">
        <v>0</v>
      </c>
      <c r="AB23" s="68">
        <f t="shared" si="7"/>
        <v>0</v>
      </c>
      <c r="AC23" s="35">
        <v>0</v>
      </c>
      <c r="AD23" s="68">
        <f t="shared" si="8"/>
        <v>0</v>
      </c>
      <c r="AE23" s="35">
        <v>0</v>
      </c>
      <c r="AF23" s="68">
        <f t="shared" si="9"/>
        <v>0</v>
      </c>
      <c r="AG23" s="35">
        <v>0</v>
      </c>
      <c r="AH23" s="68">
        <f t="shared" si="10"/>
        <v>0</v>
      </c>
      <c r="AI23" s="35">
        <v>0</v>
      </c>
      <c r="AJ23" s="68">
        <f t="shared" si="11"/>
        <v>0</v>
      </c>
      <c r="AK23" s="35">
        <v>0</v>
      </c>
      <c r="AL23" s="68">
        <f t="shared" si="12"/>
        <v>0</v>
      </c>
      <c r="AM23" s="35">
        <v>0</v>
      </c>
      <c r="AN23" s="68">
        <f t="shared" si="13"/>
        <v>0</v>
      </c>
      <c r="AO23" s="35">
        <v>0</v>
      </c>
      <c r="AP23" s="68">
        <f t="shared" si="14"/>
        <v>0</v>
      </c>
      <c r="AQ23" s="35">
        <v>0</v>
      </c>
      <c r="AR23" s="68">
        <f t="shared" si="15"/>
        <v>0</v>
      </c>
      <c r="AS23" s="35">
        <v>0</v>
      </c>
      <c r="AT23" s="68">
        <f t="shared" si="16"/>
        <v>0</v>
      </c>
      <c r="AU23" s="35">
        <v>0</v>
      </c>
      <c r="AV23" s="68">
        <f t="shared" si="17"/>
        <v>0</v>
      </c>
      <c r="AW23" s="35">
        <v>0</v>
      </c>
      <c r="AX23" s="68">
        <f t="shared" si="18"/>
        <v>0</v>
      </c>
      <c r="AY23" s="35">
        <v>0</v>
      </c>
      <c r="AZ23" s="68">
        <f t="shared" si="19"/>
        <v>0</v>
      </c>
      <c r="BA23" s="35">
        <v>0</v>
      </c>
      <c r="BB23" s="68">
        <f t="shared" si="20"/>
        <v>0</v>
      </c>
      <c r="BC23" s="35">
        <v>0</v>
      </c>
      <c r="BD23" s="68">
        <f t="shared" si="21"/>
        <v>0</v>
      </c>
      <c r="BE23" s="35">
        <v>0</v>
      </c>
      <c r="BF23" s="68">
        <f t="shared" si="22"/>
        <v>0</v>
      </c>
      <c r="BG23" s="35">
        <v>0</v>
      </c>
      <c r="BH23" s="68">
        <f t="shared" si="23"/>
        <v>0</v>
      </c>
      <c r="BI23" s="35">
        <v>0</v>
      </c>
      <c r="BJ23" s="68">
        <f t="shared" si="24"/>
        <v>0</v>
      </c>
      <c r="BK23" s="35">
        <v>0</v>
      </c>
      <c r="BL23" s="68">
        <f t="shared" si="25"/>
        <v>0</v>
      </c>
    </row>
    <row r="24" spans="1:64" ht="27.75" customHeight="1" x14ac:dyDescent="0.25">
      <c r="A24" s="45">
        <v>281</v>
      </c>
      <c r="B24" s="45" t="s">
        <v>300</v>
      </c>
      <c r="C24" s="46" t="s">
        <v>411</v>
      </c>
      <c r="D24" s="51" t="s">
        <v>412</v>
      </c>
      <c r="E24" s="46" t="s">
        <v>32</v>
      </c>
      <c r="F24" s="47">
        <v>0</v>
      </c>
      <c r="G24" s="48">
        <v>0</v>
      </c>
      <c r="H24" s="48">
        <v>0</v>
      </c>
      <c r="I24" s="49">
        <v>0</v>
      </c>
      <c r="J24" s="44">
        <v>0</v>
      </c>
      <c r="K24" s="48">
        <v>0</v>
      </c>
      <c r="L24" s="50">
        <v>0</v>
      </c>
      <c r="M24" s="46">
        <v>1.0482180306467299</v>
      </c>
      <c r="N24" s="69">
        <f t="shared" si="0"/>
        <v>0</v>
      </c>
      <c r="O24" s="67">
        <v>0</v>
      </c>
      <c r="P24" s="68">
        <f t="shared" si="1"/>
        <v>0</v>
      </c>
      <c r="Q24" s="67">
        <v>0</v>
      </c>
      <c r="R24" s="68">
        <f t="shared" si="2"/>
        <v>0</v>
      </c>
      <c r="S24" s="67">
        <v>0</v>
      </c>
      <c r="T24" s="68">
        <f t="shared" si="3"/>
        <v>0</v>
      </c>
      <c r="U24" s="67">
        <v>0</v>
      </c>
      <c r="V24" s="68">
        <f t="shared" si="4"/>
        <v>0</v>
      </c>
      <c r="W24" s="67">
        <v>0</v>
      </c>
      <c r="X24" s="68">
        <f t="shared" si="5"/>
        <v>0</v>
      </c>
      <c r="Y24" s="67">
        <v>0</v>
      </c>
      <c r="Z24" s="68">
        <f t="shared" si="6"/>
        <v>0</v>
      </c>
      <c r="AA24" s="67">
        <v>0</v>
      </c>
      <c r="AB24" s="68">
        <f t="shared" si="7"/>
        <v>0</v>
      </c>
      <c r="AC24" s="67">
        <v>0</v>
      </c>
      <c r="AD24" s="68">
        <f t="shared" si="8"/>
        <v>0</v>
      </c>
      <c r="AE24" s="67">
        <v>0</v>
      </c>
      <c r="AF24" s="68">
        <f t="shared" si="9"/>
        <v>0</v>
      </c>
      <c r="AG24" s="67">
        <v>0</v>
      </c>
      <c r="AH24" s="68">
        <f t="shared" si="10"/>
        <v>0</v>
      </c>
      <c r="AI24" s="67">
        <v>0</v>
      </c>
      <c r="AJ24" s="68">
        <f t="shared" si="11"/>
        <v>0</v>
      </c>
      <c r="AK24" s="67">
        <v>0</v>
      </c>
      <c r="AL24" s="68">
        <f t="shared" si="12"/>
        <v>0</v>
      </c>
      <c r="AM24" s="67">
        <v>0</v>
      </c>
      <c r="AN24" s="68">
        <f t="shared" si="13"/>
        <v>0</v>
      </c>
      <c r="AO24" s="67">
        <v>0</v>
      </c>
      <c r="AP24" s="68">
        <f t="shared" si="14"/>
        <v>0</v>
      </c>
      <c r="AQ24" s="67">
        <v>0</v>
      </c>
      <c r="AR24" s="68">
        <f t="shared" si="15"/>
        <v>0</v>
      </c>
      <c r="AS24" s="67">
        <v>0</v>
      </c>
      <c r="AT24" s="68">
        <f t="shared" si="16"/>
        <v>0</v>
      </c>
      <c r="AU24" s="67">
        <v>0</v>
      </c>
      <c r="AV24" s="68">
        <f t="shared" si="17"/>
        <v>0</v>
      </c>
      <c r="AW24" s="67">
        <v>0</v>
      </c>
      <c r="AX24" s="68">
        <f t="shared" si="18"/>
        <v>0</v>
      </c>
      <c r="AY24" s="67">
        <v>0</v>
      </c>
      <c r="AZ24" s="68">
        <f t="shared" si="19"/>
        <v>0</v>
      </c>
      <c r="BA24" s="67">
        <v>0</v>
      </c>
      <c r="BB24" s="68">
        <f t="shared" si="20"/>
        <v>0</v>
      </c>
      <c r="BC24" s="67">
        <v>0</v>
      </c>
      <c r="BD24" s="68">
        <f t="shared" si="21"/>
        <v>0</v>
      </c>
      <c r="BE24" s="67">
        <v>0</v>
      </c>
      <c r="BF24" s="68">
        <f t="shared" si="22"/>
        <v>0</v>
      </c>
      <c r="BG24" s="67">
        <v>0</v>
      </c>
      <c r="BH24" s="68">
        <f t="shared" si="23"/>
        <v>0</v>
      </c>
      <c r="BI24" s="67">
        <v>0</v>
      </c>
      <c r="BJ24" s="68">
        <f t="shared" si="24"/>
        <v>0</v>
      </c>
      <c r="BK24" s="67">
        <v>0</v>
      </c>
      <c r="BL24" s="68">
        <f t="shared" si="25"/>
        <v>0</v>
      </c>
    </row>
    <row r="25" spans="1:64" ht="27.75" customHeight="1" x14ac:dyDescent="0.25">
      <c r="A25" s="45">
        <v>283</v>
      </c>
      <c r="B25" s="45" t="s">
        <v>300</v>
      </c>
      <c r="C25" s="46" t="s">
        <v>413</v>
      </c>
      <c r="D25" s="51" t="s">
        <v>414</v>
      </c>
      <c r="E25" s="46" t="s">
        <v>32</v>
      </c>
      <c r="F25" s="47">
        <v>2</v>
      </c>
      <c r="G25" s="48">
        <v>4839</v>
      </c>
      <c r="H25" s="48">
        <v>878</v>
      </c>
      <c r="I25" s="49">
        <v>1</v>
      </c>
      <c r="J25" s="44">
        <v>1</v>
      </c>
      <c r="K25" s="48">
        <v>0</v>
      </c>
      <c r="L25" s="50">
        <v>0</v>
      </c>
      <c r="M25" s="46">
        <v>1.0482180306467299</v>
      </c>
      <c r="N25" s="69">
        <f t="shared" si="0"/>
        <v>0</v>
      </c>
      <c r="O25" s="67">
        <v>2</v>
      </c>
      <c r="P25" s="68">
        <f t="shared" si="1"/>
        <v>0</v>
      </c>
      <c r="Q25" s="67">
        <v>0</v>
      </c>
      <c r="R25" s="68">
        <f t="shared" si="2"/>
        <v>0</v>
      </c>
      <c r="S25" s="67">
        <v>0</v>
      </c>
      <c r="T25" s="68">
        <f t="shared" si="3"/>
        <v>0</v>
      </c>
      <c r="U25" s="67">
        <v>0</v>
      </c>
      <c r="V25" s="68">
        <f t="shared" si="4"/>
        <v>0</v>
      </c>
      <c r="W25" s="67">
        <v>0</v>
      </c>
      <c r="X25" s="68">
        <f t="shared" si="5"/>
        <v>0</v>
      </c>
      <c r="Y25" s="67">
        <v>0</v>
      </c>
      <c r="Z25" s="68">
        <f t="shared" si="6"/>
        <v>0</v>
      </c>
      <c r="AA25" s="67">
        <v>0</v>
      </c>
      <c r="AB25" s="68">
        <f t="shared" si="7"/>
        <v>0</v>
      </c>
      <c r="AC25" s="67">
        <v>0</v>
      </c>
      <c r="AD25" s="68">
        <f t="shared" si="8"/>
        <v>0</v>
      </c>
      <c r="AE25" s="67">
        <v>0</v>
      </c>
      <c r="AF25" s="68">
        <f t="shared" si="9"/>
        <v>0</v>
      </c>
      <c r="AG25" s="67">
        <v>0</v>
      </c>
      <c r="AH25" s="68">
        <f t="shared" si="10"/>
        <v>0</v>
      </c>
      <c r="AI25" s="67">
        <v>0</v>
      </c>
      <c r="AJ25" s="68">
        <f t="shared" si="11"/>
        <v>0</v>
      </c>
      <c r="AK25" s="67">
        <v>0</v>
      </c>
      <c r="AL25" s="68">
        <f t="shared" si="12"/>
        <v>0</v>
      </c>
      <c r="AM25" s="67">
        <v>0</v>
      </c>
      <c r="AN25" s="68">
        <f t="shared" si="13"/>
        <v>0</v>
      </c>
      <c r="AO25" s="67">
        <v>0</v>
      </c>
      <c r="AP25" s="68">
        <f t="shared" si="14"/>
        <v>0</v>
      </c>
      <c r="AQ25" s="67">
        <v>0</v>
      </c>
      <c r="AR25" s="68">
        <f t="shared" si="15"/>
        <v>0</v>
      </c>
      <c r="AS25" s="67">
        <v>0</v>
      </c>
      <c r="AT25" s="68">
        <f t="shared" si="16"/>
        <v>0</v>
      </c>
      <c r="AU25" s="67">
        <v>0</v>
      </c>
      <c r="AV25" s="68">
        <f t="shared" si="17"/>
        <v>0</v>
      </c>
      <c r="AW25" s="67">
        <v>0</v>
      </c>
      <c r="AX25" s="68">
        <f t="shared" si="18"/>
        <v>0</v>
      </c>
      <c r="AY25" s="67">
        <v>0</v>
      </c>
      <c r="AZ25" s="68">
        <f t="shared" si="19"/>
        <v>0</v>
      </c>
      <c r="BA25" s="67">
        <v>0</v>
      </c>
      <c r="BB25" s="68">
        <f t="shared" si="20"/>
        <v>0</v>
      </c>
      <c r="BC25" s="67">
        <v>0</v>
      </c>
      <c r="BD25" s="68">
        <f t="shared" si="21"/>
        <v>0</v>
      </c>
      <c r="BE25" s="67">
        <v>0</v>
      </c>
      <c r="BF25" s="68">
        <f t="shared" si="22"/>
        <v>0</v>
      </c>
      <c r="BG25" s="67">
        <v>0</v>
      </c>
      <c r="BH25" s="68">
        <f t="shared" si="23"/>
        <v>0</v>
      </c>
      <c r="BI25" s="67">
        <v>0</v>
      </c>
      <c r="BJ25" s="68">
        <f t="shared" si="24"/>
        <v>0</v>
      </c>
      <c r="BK25" s="67">
        <v>0</v>
      </c>
      <c r="BL25" s="68">
        <f t="shared" si="25"/>
        <v>0</v>
      </c>
    </row>
    <row r="26" spans="1:64" ht="27.75" customHeight="1" x14ac:dyDescent="0.25">
      <c r="A26" s="45">
        <v>285</v>
      </c>
      <c r="B26" s="45" t="s">
        <v>300</v>
      </c>
      <c r="C26" s="46" t="s">
        <v>415</v>
      </c>
      <c r="D26" s="51" t="s">
        <v>416</v>
      </c>
      <c r="E26" s="46" t="s">
        <v>32</v>
      </c>
      <c r="F26" s="47">
        <v>0</v>
      </c>
      <c r="G26" s="48">
        <v>0</v>
      </c>
      <c r="H26" s="48">
        <v>0</v>
      </c>
      <c r="I26" s="49">
        <v>0</v>
      </c>
      <c r="J26" s="44">
        <v>0</v>
      </c>
      <c r="K26" s="48">
        <v>0</v>
      </c>
      <c r="L26" s="50">
        <v>0</v>
      </c>
      <c r="M26" s="46">
        <v>1.0482180306467299</v>
      </c>
      <c r="N26" s="69">
        <f t="shared" si="0"/>
        <v>0</v>
      </c>
      <c r="O26" s="67">
        <v>0</v>
      </c>
      <c r="P26" s="68">
        <f t="shared" si="1"/>
        <v>0</v>
      </c>
      <c r="Q26" s="67">
        <v>0</v>
      </c>
      <c r="R26" s="68">
        <f t="shared" si="2"/>
        <v>0</v>
      </c>
      <c r="S26" s="67">
        <v>0</v>
      </c>
      <c r="T26" s="68">
        <f t="shared" si="3"/>
        <v>0</v>
      </c>
      <c r="U26" s="67">
        <v>0</v>
      </c>
      <c r="V26" s="68">
        <f t="shared" si="4"/>
        <v>0</v>
      </c>
      <c r="W26" s="67">
        <v>0</v>
      </c>
      <c r="X26" s="68">
        <f t="shared" si="5"/>
        <v>0</v>
      </c>
      <c r="Y26" s="67">
        <v>0</v>
      </c>
      <c r="Z26" s="68">
        <f t="shared" si="6"/>
        <v>0</v>
      </c>
      <c r="AA26" s="67">
        <v>0</v>
      </c>
      <c r="AB26" s="68">
        <f t="shared" si="7"/>
        <v>0</v>
      </c>
      <c r="AC26" s="67">
        <v>0</v>
      </c>
      <c r="AD26" s="68">
        <f t="shared" si="8"/>
        <v>0</v>
      </c>
      <c r="AE26" s="67">
        <v>0</v>
      </c>
      <c r="AF26" s="68">
        <f t="shared" si="9"/>
        <v>0</v>
      </c>
      <c r="AG26" s="67">
        <v>0</v>
      </c>
      <c r="AH26" s="68">
        <f t="shared" si="10"/>
        <v>0</v>
      </c>
      <c r="AI26" s="67">
        <v>0</v>
      </c>
      <c r="AJ26" s="68">
        <f t="shared" si="11"/>
        <v>0</v>
      </c>
      <c r="AK26" s="67">
        <v>0</v>
      </c>
      <c r="AL26" s="68">
        <f t="shared" si="12"/>
        <v>0</v>
      </c>
      <c r="AM26" s="67">
        <v>0</v>
      </c>
      <c r="AN26" s="68">
        <f t="shared" si="13"/>
        <v>0</v>
      </c>
      <c r="AO26" s="67">
        <v>0</v>
      </c>
      <c r="AP26" s="68">
        <f t="shared" si="14"/>
        <v>0</v>
      </c>
      <c r="AQ26" s="67">
        <v>0</v>
      </c>
      <c r="AR26" s="68">
        <f t="shared" si="15"/>
        <v>0</v>
      </c>
      <c r="AS26" s="67">
        <v>0</v>
      </c>
      <c r="AT26" s="68">
        <f t="shared" si="16"/>
        <v>0</v>
      </c>
      <c r="AU26" s="67">
        <v>0</v>
      </c>
      <c r="AV26" s="68">
        <f t="shared" si="17"/>
        <v>0</v>
      </c>
      <c r="AW26" s="67">
        <v>0</v>
      </c>
      <c r="AX26" s="68">
        <f t="shared" si="18"/>
        <v>0</v>
      </c>
      <c r="AY26" s="67">
        <v>0</v>
      </c>
      <c r="AZ26" s="68">
        <f t="shared" si="19"/>
        <v>0</v>
      </c>
      <c r="BA26" s="67">
        <v>0</v>
      </c>
      <c r="BB26" s="68">
        <f t="shared" si="20"/>
        <v>0</v>
      </c>
      <c r="BC26" s="67">
        <v>0</v>
      </c>
      <c r="BD26" s="68">
        <f t="shared" si="21"/>
        <v>0</v>
      </c>
      <c r="BE26" s="67">
        <v>0</v>
      </c>
      <c r="BF26" s="68">
        <f t="shared" si="22"/>
        <v>0</v>
      </c>
      <c r="BG26" s="67">
        <v>0</v>
      </c>
      <c r="BH26" s="68">
        <f t="shared" si="23"/>
        <v>0</v>
      </c>
      <c r="BI26" s="67">
        <v>0</v>
      </c>
      <c r="BJ26" s="68">
        <f t="shared" si="24"/>
        <v>0</v>
      </c>
      <c r="BK26" s="67">
        <v>0</v>
      </c>
      <c r="BL26" s="68">
        <f t="shared" si="25"/>
        <v>0</v>
      </c>
    </row>
    <row r="27" spans="1:64" ht="27.75" customHeight="1" x14ac:dyDescent="0.25">
      <c r="A27" s="45">
        <v>287</v>
      </c>
      <c r="B27" s="45" t="s">
        <v>300</v>
      </c>
      <c r="C27" s="46" t="s">
        <v>417</v>
      </c>
      <c r="D27" s="51" t="s">
        <v>418</v>
      </c>
      <c r="E27" s="46" t="s">
        <v>32</v>
      </c>
      <c r="F27" s="47">
        <v>0</v>
      </c>
      <c r="G27" s="48">
        <v>0</v>
      </c>
      <c r="H27" s="48">
        <v>0</v>
      </c>
      <c r="I27" s="49">
        <v>0</v>
      </c>
      <c r="J27" s="44">
        <v>0</v>
      </c>
      <c r="K27" s="48">
        <v>0</v>
      </c>
      <c r="L27" s="50">
        <v>0</v>
      </c>
      <c r="M27" s="46">
        <v>1.0482180306467299</v>
      </c>
      <c r="N27" s="69">
        <f t="shared" si="0"/>
        <v>0</v>
      </c>
      <c r="O27" s="67">
        <v>0</v>
      </c>
      <c r="P27" s="68">
        <f t="shared" si="1"/>
        <v>0</v>
      </c>
      <c r="Q27" s="67">
        <v>0</v>
      </c>
      <c r="R27" s="68">
        <f t="shared" si="2"/>
        <v>0</v>
      </c>
      <c r="S27" s="67">
        <v>0</v>
      </c>
      <c r="T27" s="68">
        <f t="shared" si="3"/>
        <v>0</v>
      </c>
      <c r="U27" s="67">
        <v>0</v>
      </c>
      <c r="V27" s="68">
        <f t="shared" si="4"/>
        <v>0</v>
      </c>
      <c r="W27" s="67">
        <v>0</v>
      </c>
      <c r="X27" s="68">
        <f t="shared" si="5"/>
        <v>0</v>
      </c>
      <c r="Y27" s="67">
        <v>0</v>
      </c>
      <c r="Z27" s="68">
        <f t="shared" si="6"/>
        <v>0</v>
      </c>
      <c r="AA27" s="67">
        <v>0</v>
      </c>
      <c r="AB27" s="68">
        <f t="shared" si="7"/>
        <v>0</v>
      </c>
      <c r="AC27" s="67">
        <v>0</v>
      </c>
      <c r="AD27" s="68">
        <f t="shared" si="8"/>
        <v>0</v>
      </c>
      <c r="AE27" s="67">
        <v>0</v>
      </c>
      <c r="AF27" s="68">
        <f t="shared" si="9"/>
        <v>0</v>
      </c>
      <c r="AG27" s="67">
        <v>0</v>
      </c>
      <c r="AH27" s="68">
        <f t="shared" si="10"/>
        <v>0</v>
      </c>
      <c r="AI27" s="67">
        <v>0</v>
      </c>
      <c r="AJ27" s="68">
        <f t="shared" si="11"/>
        <v>0</v>
      </c>
      <c r="AK27" s="67">
        <v>0</v>
      </c>
      <c r="AL27" s="68">
        <f t="shared" si="12"/>
        <v>0</v>
      </c>
      <c r="AM27" s="67">
        <v>0</v>
      </c>
      <c r="AN27" s="68">
        <f t="shared" si="13"/>
        <v>0</v>
      </c>
      <c r="AO27" s="67">
        <v>0</v>
      </c>
      <c r="AP27" s="68">
        <f t="shared" si="14"/>
        <v>0</v>
      </c>
      <c r="AQ27" s="67">
        <v>0</v>
      </c>
      <c r="AR27" s="68">
        <f t="shared" si="15"/>
        <v>0</v>
      </c>
      <c r="AS27" s="67">
        <v>0</v>
      </c>
      <c r="AT27" s="68">
        <f t="shared" si="16"/>
        <v>0</v>
      </c>
      <c r="AU27" s="67">
        <v>0</v>
      </c>
      <c r="AV27" s="68">
        <f t="shared" si="17"/>
        <v>0</v>
      </c>
      <c r="AW27" s="67">
        <v>0</v>
      </c>
      <c r="AX27" s="68">
        <f t="shared" si="18"/>
        <v>0</v>
      </c>
      <c r="AY27" s="67">
        <v>0</v>
      </c>
      <c r="AZ27" s="68">
        <f t="shared" si="19"/>
        <v>0</v>
      </c>
      <c r="BA27" s="67">
        <v>0</v>
      </c>
      <c r="BB27" s="68">
        <f t="shared" si="20"/>
        <v>0</v>
      </c>
      <c r="BC27" s="67">
        <v>0</v>
      </c>
      <c r="BD27" s="68">
        <f t="shared" si="21"/>
        <v>0</v>
      </c>
      <c r="BE27" s="67">
        <v>0</v>
      </c>
      <c r="BF27" s="68">
        <f t="shared" si="22"/>
        <v>0</v>
      </c>
      <c r="BG27" s="67">
        <v>0</v>
      </c>
      <c r="BH27" s="68">
        <f t="shared" si="23"/>
        <v>0</v>
      </c>
      <c r="BI27" s="67">
        <v>0</v>
      </c>
      <c r="BJ27" s="68">
        <f t="shared" si="24"/>
        <v>0</v>
      </c>
      <c r="BK27" s="67">
        <v>0</v>
      </c>
      <c r="BL27" s="68">
        <f t="shared" si="25"/>
        <v>0</v>
      </c>
    </row>
    <row r="28" spans="1:64" ht="27.75" customHeight="1" x14ac:dyDescent="0.25">
      <c r="A28" s="33">
        <v>289</v>
      </c>
      <c r="B28" s="45" t="s">
        <v>300</v>
      </c>
      <c r="C28" s="34" t="s">
        <v>419</v>
      </c>
      <c r="D28" s="36" t="s">
        <v>420</v>
      </c>
      <c r="E28" s="34" t="s">
        <v>32</v>
      </c>
      <c r="F28" s="39">
        <v>0</v>
      </c>
      <c r="G28" s="40">
        <v>0</v>
      </c>
      <c r="H28" s="40">
        <v>0</v>
      </c>
      <c r="I28" s="41">
        <v>0</v>
      </c>
      <c r="J28" s="44">
        <v>0</v>
      </c>
      <c r="K28" s="40">
        <v>0</v>
      </c>
      <c r="L28" s="42">
        <v>0</v>
      </c>
      <c r="M28" s="46">
        <v>1.0482180306467299</v>
      </c>
      <c r="N28" s="69">
        <f t="shared" si="0"/>
        <v>0</v>
      </c>
      <c r="O28" s="35">
        <v>0</v>
      </c>
      <c r="P28" s="68">
        <f t="shared" si="1"/>
        <v>0</v>
      </c>
      <c r="Q28" s="35">
        <v>0</v>
      </c>
      <c r="R28" s="68">
        <f t="shared" si="2"/>
        <v>0</v>
      </c>
      <c r="S28" s="35">
        <v>0</v>
      </c>
      <c r="T28" s="68">
        <f t="shared" si="3"/>
        <v>0</v>
      </c>
      <c r="U28" s="35">
        <v>0</v>
      </c>
      <c r="V28" s="68">
        <f t="shared" si="4"/>
        <v>0</v>
      </c>
      <c r="W28" s="35">
        <v>0</v>
      </c>
      <c r="X28" s="68">
        <f t="shared" si="5"/>
        <v>0</v>
      </c>
      <c r="Y28" s="35">
        <v>0</v>
      </c>
      <c r="Z28" s="68">
        <f t="shared" si="6"/>
        <v>0</v>
      </c>
      <c r="AA28" s="35">
        <v>0</v>
      </c>
      <c r="AB28" s="68">
        <f t="shared" si="7"/>
        <v>0</v>
      </c>
      <c r="AC28" s="35">
        <v>0</v>
      </c>
      <c r="AD28" s="68">
        <f t="shared" si="8"/>
        <v>0</v>
      </c>
      <c r="AE28" s="35">
        <v>0</v>
      </c>
      <c r="AF28" s="68">
        <f t="shared" si="9"/>
        <v>0</v>
      </c>
      <c r="AG28" s="35">
        <v>0</v>
      </c>
      <c r="AH28" s="68">
        <f t="shared" si="10"/>
        <v>0</v>
      </c>
      <c r="AI28" s="35">
        <v>0</v>
      </c>
      <c r="AJ28" s="68">
        <f t="shared" si="11"/>
        <v>0</v>
      </c>
      <c r="AK28" s="35">
        <v>0</v>
      </c>
      <c r="AL28" s="68">
        <f t="shared" si="12"/>
        <v>0</v>
      </c>
      <c r="AM28" s="35">
        <v>0</v>
      </c>
      <c r="AN28" s="68">
        <f t="shared" si="13"/>
        <v>0</v>
      </c>
      <c r="AO28" s="35">
        <v>0</v>
      </c>
      <c r="AP28" s="68">
        <f t="shared" si="14"/>
        <v>0</v>
      </c>
      <c r="AQ28" s="35">
        <v>0</v>
      </c>
      <c r="AR28" s="68">
        <f t="shared" si="15"/>
        <v>0</v>
      </c>
      <c r="AS28" s="35">
        <v>0</v>
      </c>
      <c r="AT28" s="68">
        <f t="shared" si="16"/>
        <v>0</v>
      </c>
      <c r="AU28" s="35">
        <v>0</v>
      </c>
      <c r="AV28" s="68">
        <f t="shared" si="17"/>
        <v>0</v>
      </c>
      <c r="AW28" s="35">
        <v>0</v>
      </c>
      <c r="AX28" s="68">
        <f t="shared" si="18"/>
        <v>0</v>
      </c>
      <c r="AY28" s="35">
        <v>0</v>
      </c>
      <c r="AZ28" s="68">
        <f t="shared" si="19"/>
        <v>0</v>
      </c>
      <c r="BA28" s="35">
        <v>0</v>
      </c>
      <c r="BB28" s="68">
        <f t="shared" si="20"/>
        <v>0</v>
      </c>
      <c r="BC28" s="35">
        <v>0</v>
      </c>
      <c r="BD28" s="68">
        <f t="shared" si="21"/>
        <v>0</v>
      </c>
      <c r="BE28" s="35">
        <v>0</v>
      </c>
      <c r="BF28" s="68">
        <f t="shared" si="22"/>
        <v>0</v>
      </c>
      <c r="BG28" s="35">
        <v>0</v>
      </c>
      <c r="BH28" s="68">
        <f t="shared" si="23"/>
        <v>0</v>
      </c>
      <c r="BI28" s="35">
        <v>0</v>
      </c>
      <c r="BJ28" s="68">
        <f t="shared" si="24"/>
        <v>0</v>
      </c>
      <c r="BK28" s="35">
        <v>0</v>
      </c>
      <c r="BL28" s="68">
        <f t="shared" si="25"/>
        <v>0</v>
      </c>
    </row>
    <row r="29" spans="1:64" ht="27.75" customHeight="1" x14ac:dyDescent="0.25">
      <c r="A29" s="33">
        <v>292</v>
      </c>
      <c r="B29" s="45" t="s">
        <v>300</v>
      </c>
      <c r="C29" s="34" t="s">
        <v>421</v>
      </c>
      <c r="D29" s="36" t="s">
        <v>422</v>
      </c>
      <c r="E29" s="34" t="s">
        <v>32</v>
      </c>
      <c r="F29" s="39">
        <v>0</v>
      </c>
      <c r="G29" s="40">
        <v>0</v>
      </c>
      <c r="H29" s="40">
        <v>0</v>
      </c>
      <c r="I29" s="41">
        <v>0</v>
      </c>
      <c r="J29" s="44">
        <v>0</v>
      </c>
      <c r="K29" s="40">
        <v>0</v>
      </c>
      <c r="L29" s="42">
        <v>0</v>
      </c>
      <c r="M29" s="46">
        <v>1.0482180306467299</v>
      </c>
      <c r="N29" s="69">
        <f t="shared" si="0"/>
        <v>0</v>
      </c>
      <c r="O29" s="35">
        <v>0</v>
      </c>
      <c r="P29" s="68">
        <f t="shared" si="1"/>
        <v>0</v>
      </c>
      <c r="Q29" s="35">
        <v>0</v>
      </c>
      <c r="R29" s="68">
        <f t="shared" si="2"/>
        <v>0</v>
      </c>
      <c r="S29" s="35">
        <v>0</v>
      </c>
      <c r="T29" s="68">
        <f t="shared" si="3"/>
        <v>0</v>
      </c>
      <c r="U29" s="35">
        <v>0</v>
      </c>
      <c r="V29" s="68">
        <f t="shared" si="4"/>
        <v>0</v>
      </c>
      <c r="W29" s="35">
        <v>0</v>
      </c>
      <c r="X29" s="68">
        <f t="shared" si="5"/>
        <v>0</v>
      </c>
      <c r="Y29" s="35">
        <v>0</v>
      </c>
      <c r="Z29" s="68">
        <f t="shared" si="6"/>
        <v>0</v>
      </c>
      <c r="AA29" s="35">
        <v>0</v>
      </c>
      <c r="AB29" s="68">
        <f t="shared" si="7"/>
        <v>0</v>
      </c>
      <c r="AC29" s="35">
        <v>0</v>
      </c>
      <c r="AD29" s="68">
        <f t="shared" si="8"/>
        <v>0</v>
      </c>
      <c r="AE29" s="35">
        <v>0</v>
      </c>
      <c r="AF29" s="68">
        <f t="shared" si="9"/>
        <v>0</v>
      </c>
      <c r="AG29" s="35">
        <v>0</v>
      </c>
      <c r="AH29" s="68">
        <f t="shared" si="10"/>
        <v>0</v>
      </c>
      <c r="AI29" s="35">
        <v>0</v>
      </c>
      <c r="AJ29" s="68">
        <f t="shared" si="11"/>
        <v>0</v>
      </c>
      <c r="AK29" s="35">
        <v>0</v>
      </c>
      <c r="AL29" s="68">
        <f t="shared" si="12"/>
        <v>0</v>
      </c>
      <c r="AM29" s="35">
        <v>0</v>
      </c>
      <c r="AN29" s="68">
        <f t="shared" si="13"/>
        <v>0</v>
      </c>
      <c r="AO29" s="35">
        <v>0</v>
      </c>
      <c r="AP29" s="68">
        <f t="shared" si="14"/>
        <v>0</v>
      </c>
      <c r="AQ29" s="35">
        <v>0</v>
      </c>
      <c r="AR29" s="68">
        <f t="shared" si="15"/>
        <v>0</v>
      </c>
      <c r="AS29" s="35">
        <v>0</v>
      </c>
      <c r="AT29" s="68">
        <f t="shared" si="16"/>
        <v>0</v>
      </c>
      <c r="AU29" s="35">
        <v>0</v>
      </c>
      <c r="AV29" s="68">
        <f t="shared" si="17"/>
        <v>0</v>
      </c>
      <c r="AW29" s="35">
        <v>0</v>
      </c>
      <c r="AX29" s="68">
        <f t="shared" si="18"/>
        <v>0</v>
      </c>
      <c r="AY29" s="35">
        <v>0</v>
      </c>
      <c r="AZ29" s="68">
        <f t="shared" si="19"/>
        <v>0</v>
      </c>
      <c r="BA29" s="35">
        <v>0</v>
      </c>
      <c r="BB29" s="68">
        <f t="shared" si="20"/>
        <v>0</v>
      </c>
      <c r="BC29" s="35">
        <v>0</v>
      </c>
      <c r="BD29" s="68">
        <f t="shared" si="21"/>
        <v>0</v>
      </c>
      <c r="BE29" s="35">
        <v>0</v>
      </c>
      <c r="BF29" s="68">
        <f t="shared" si="22"/>
        <v>0</v>
      </c>
      <c r="BG29" s="35">
        <v>0</v>
      </c>
      <c r="BH29" s="68">
        <f t="shared" si="23"/>
        <v>0</v>
      </c>
      <c r="BI29" s="35">
        <v>0</v>
      </c>
      <c r="BJ29" s="68">
        <f t="shared" si="24"/>
        <v>0</v>
      </c>
      <c r="BK29" s="35">
        <v>0</v>
      </c>
      <c r="BL29" s="68">
        <f t="shared" si="25"/>
        <v>0</v>
      </c>
    </row>
    <row r="30" spans="1:64" ht="27.75" customHeight="1" x14ac:dyDescent="0.25">
      <c r="A30" s="33">
        <v>294</v>
      </c>
      <c r="B30" s="45" t="s">
        <v>300</v>
      </c>
      <c r="C30" s="34" t="s">
        <v>423</v>
      </c>
      <c r="D30" s="36" t="s">
        <v>424</v>
      </c>
      <c r="E30" s="34" t="s">
        <v>32</v>
      </c>
      <c r="F30" s="39">
        <v>2</v>
      </c>
      <c r="G30" s="40">
        <v>51232</v>
      </c>
      <c r="H30" s="40">
        <v>11989</v>
      </c>
      <c r="I30" s="41">
        <v>0</v>
      </c>
      <c r="J30" s="44">
        <v>0.76598610243597753</v>
      </c>
      <c r="K30" s="40">
        <v>11989</v>
      </c>
      <c r="L30" s="42">
        <v>23978</v>
      </c>
      <c r="M30" s="46">
        <v>1.0482180306467299</v>
      </c>
      <c r="N30" s="69">
        <f t="shared" si="0"/>
        <v>12567.085969423644</v>
      </c>
      <c r="O30" s="35">
        <v>1</v>
      </c>
      <c r="P30" s="68">
        <f t="shared" si="1"/>
        <v>12567.085969423644</v>
      </c>
      <c r="Q30" s="35">
        <v>1</v>
      </c>
      <c r="R30" s="68">
        <f t="shared" si="2"/>
        <v>12567.085969423644</v>
      </c>
      <c r="S30" s="35">
        <v>0</v>
      </c>
      <c r="T30" s="68">
        <f t="shared" si="3"/>
        <v>0</v>
      </c>
      <c r="U30" s="35">
        <v>0</v>
      </c>
      <c r="V30" s="68">
        <f t="shared" si="4"/>
        <v>0</v>
      </c>
      <c r="W30" s="35">
        <v>0</v>
      </c>
      <c r="X30" s="68">
        <f t="shared" si="5"/>
        <v>0</v>
      </c>
      <c r="Y30" s="35">
        <v>0</v>
      </c>
      <c r="Z30" s="68">
        <f t="shared" si="6"/>
        <v>0</v>
      </c>
      <c r="AA30" s="35">
        <v>0</v>
      </c>
      <c r="AB30" s="68">
        <f t="shared" si="7"/>
        <v>0</v>
      </c>
      <c r="AC30" s="35">
        <v>0</v>
      </c>
      <c r="AD30" s="68">
        <f t="shared" si="8"/>
        <v>0</v>
      </c>
      <c r="AE30" s="35">
        <v>0</v>
      </c>
      <c r="AF30" s="68">
        <f t="shared" si="9"/>
        <v>0</v>
      </c>
      <c r="AG30" s="35">
        <v>0</v>
      </c>
      <c r="AH30" s="68">
        <f t="shared" si="10"/>
        <v>0</v>
      </c>
      <c r="AI30" s="35">
        <v>0</v>
      </c>
      <c r="AJ30" s="68">
        <f t="shared" si="11"/>
        <v>0</v>
      </c>
      <c r="AK30" s="35">
        <v>0</v>
      </c>
      <c r="AL30" s="68">
        <f t="shared" si="12"/>
        <v>0</v>
      </c>
      <c r="AM30" s="35">
        <v>0</v>
      </c>
      <c r="AN30" s="68">
        <f t="shared" si="13"/>
        <v>0</v>
      </c>
      <c r="AO30" s="35">
        <v>0</v>
      </c>
      <c r="AP30" s="68">
        <f t="shared" si="14"/>
        <v>0</v>
      </c>
      <c r="AQ30" s="35">
        <v>0</v>
      </c>
      <c r="AR30" s="68">
        <f t="shared" si="15"/>
        <v>0</v>
      </c>
      <c r="AS30" s="35">
        <v>0</v>
      </c>
      <c r="AT30" s="68">
        <f t="shared" si="16"/>
        <v>0</v>
      </c>
      <c r="AU30" s="35">
        <v>0</v>
      </c>
      <c r="AV30" s="68">
        <f t="shared" si="17"/>
        <v>0</v>
      </c>
      <c r="AW30" s="35">
        <v>0</v>
      </c>
      <c r="AX30" s="68">
        <f t="shared" si="18"/>
        <v>0</v>
      </c>
      <c r="AY30" s="35">
        <v>0</v>
      </c>
      <c r="AZ30" s="68">
        <f t="shared" si="19"/>
        <v>0</v>
      </c>
      <c r="BA30" s="35">
        <v>0</v>
      </c>
      <c r="BB30" s="68">
        <f t="shared" si="20"/>
        <v>0</v>
      </c>
      <c r="BC30" s="35">
        <v>0</v>
      </c>
      <c r="BD30" s="68">
        <f t="shared" si="21"/>
        <v>0</v>
      </c>
      <c r="BE30" s="35">
        <v>0</v>
      </c>
      <c r="BF30" s="68">
        <f t="shared" si="22"/>
        <v>0</v>
      </c>
      <c r="BG30" s="35">
        <v>0</v>
      </c>
      <c r="BH30" s="68">
        <f t="shared" si="23"/>
        <v>0</v>
      </c>
      <c r="BI30" s="35">
        <v>0</v>
      </c>
      <c r="BJ30" s="68">
        <f t="shared" si="24"/>
        <v>0</v>
      </c>
      <c r="BK30" s="35">
        <v>0</v>
      </c>
      <c r="BL30" s="68">
        <f t="shared" si="25"/>
        <v>0</v>
      </c>
    </row>
    <row r="31" spans="1:64" ht="27.75" customHeight="1" x14ac:dyDescent="0.25">
      <c r="A31" s="33">
        <v>296</v>
      </c>
      <c r="B31" s="45" t="s">
        <v>300</v>
      </c>
      <c r="C31" s="34" t="s">
        <v>425</v>
      </c>
      <c r="D31" s="36" t="s">
        <v>426</v>
      </c>
      <c r="E31" s="34" t="s">
        <v>32</v>
      </c>
      <c r="F31" s="39">
        <v>0</v>
      </c>
      <c r="G31" s="40">
        <v>0</v>
      </c>
      <c r="H31" s="40">
        <v>0</v>
      </c>
      <c r="I31" s="41">
        <v>0</v>
      </c>
      <c r="J31" s="44">
        <v>0</v>
      </c>
      <c r="K31" s="40">
        <v>0</v>
      </c>
      <c r="L31" s="42">
        <v>0</v>
      </c>
      <c r="M31" s="46">
        <v>1.0482180306467299</v>
      </c>
      <c r="N31" s="69">
        <f t="shared" si="0"/>
        <v>0</v>
      </c>
      <c r="O31" s="35">
        <v>0</v>
      </c>
      <c r="P31" s="68">
        <f t="shared" si="1"/>
        <v>0</v>
      </c>
      <c r="Q31" s="35">
        <v>0</v>
      </c>
      <c r="R31" s="68">
        <f t="shared" si="2"/>
        <v>0</v>
      </c>
      <c r="S31" s="35">
        <v>0</v>
      </c>
      <c r="T31" s="68">
        <f t="shared" si="3"/>
        <v>0</v>
      </c>
      <c r="U31" s="35">
        <v>0</v>
      </c>
      <c r="V31" s="68">
        <f t="shared" si="4"/>
        <v>0</v>
      </c>
      <c r="W31" s="35">
        <v>0</v>
      </c>
      <c r="X31" s="68">
        <f t="shared" si="5"/>
        <v>0</v>
      </c>
      <c r="Y31" s="35">
        <v>0</v>
      </c>
      <c r="Z31" s="68">
        <f t="shared" si="6"/>
        <v>0</v>
      </c>
      <c r="AA31" s="35">
        <v>0</v>
      </c>
      <c r="AB31" s="68">
        <f t="shared" si="7"/>
        <v>0</v>
      </c>
      <c r="AC31" s="35">
        <v>0</v>
      </c>
      <c r="AD31" s="68">
        <f t="shared" si="8"/>
        <v>0</v>
      </c>
      <c r="AE31" s="35">
        <v>0</v>
      </c>
      <c r="AF31" s="68">
        <f t="shared" si="9"/>
        <v>0</v>
      </c>
      <c r="AG31" s="35">
        <v>0</v>
      </c>
      <c r="AH31" s="68">
        <f t="shared" si="10"/>
        <v>0</v>
      </c>
      <c r="AI31" s="35">
        <v>0</v>
      </c>
      <c r="AJ31" s="68">
        <f t="shared" si="11"/>
        <v>0</v>
      </c>
      <c r="AK31" s="35">
        <v>0</v>
      </c>
      <c r="AL31" s="68">
        <f t="shared" si="12"/>
        <v>0</v>
      </c>
      <c r="AM31" s="35">
        <v>0</v>
      </c>
      <c r="AN31" s="68">
        <f t="shared" si="13"/>
        <v>0</v>
      </c>
      <c r="AO31" s="35">
        <v>0</v>
      </c>
      <c r="AP31" s="68">
        <f t="shared" si="14"/>
        <v>0</v>
      </c>
      <c r="AQ31" s="35">
        <v>0</v>
      </c>
      <c r="AR31" s="68">
        <f t="shared" si="15"/>
        <v>0</v>
      </c>
      <c r="AS31" s="35">
        <v>0</v>
      </c>
      <c r="AT31" s="68">
        <f t="shared" si="16"/>
        <v>0</v>
      </c>
      <c r="AU31" s="35">
        <v>0</v>
      </c>
      <c r="AV31" s="68">
        <f t="shared" si="17"/>
        <v>0</v>
      </c>
      <c r="AW31" s="35">
        <v>0</v>
      </c>
      <c r="AX31" s="68">
        <f t="shared" si="18"/>
        <v>0</v>
      </c>
      <c r="AY31" s="35">
        <v>0</v>
      </c>
      <c r="AZ31" s="68">
        <f t="shared" si="19"/>
        <v>0</v>
      </c>
      <c r="BA31" s="35">
        <v>0</v>
      </c>
      <c r="BB31" s="68">
        <f t="shared" si="20"/>
        <v>0</v>
      </c>
      <c r="BC31" s="35">
        <v>0</v>
      </c>
      <c r="BD31" s="68">
        <f t="shared" si="21"/>
        <v>0</v>
      </c>
      <c r="BE31" s="35">
        <v>0</v>
      </c>
      <c r="BF31" s="68">
        <f t="shared" si="22"/>
        <v>0</v>
      </c>
      <c r="BG31" s="35">
        <v>0</v>
      </c>
      <c r="BH31" s="68">
        <f t="shared" si="23"/>
        <v>0</v>
      </c>
      <c r="BI31" s="35">
        <v>0</v>
      </c>
      <c r="BJ31" s="68">
        <f t="shared" si="24"/>
        <v>0</v>
      </c>
      <c r="BK31" s="35">
        <v>0</v>
      </c>
      <c r="BL31" s="68">
        <f t="shared" si="25"/>
        <v>0</v>
      </c>
    </row>
    <row r="32" spans="1:64" ht="27.75" customHeight="1" x14ac:dyDescent="0.25">
      <c r="A32" s="33">
        <v>298</v>
      </c>
      <c r="B32" s="45" t="s">
        <v>300</v>
      </c>
      <c r="C32" s="34" t="s">
        <v>427</v>
      </c>
      <c r="D32" s="36" t="s">
        <v>428</v>
      </c>
      <c r="E32" s="34" t="s">
        <v>32</v>
      </c>
      <c r="F32" s="39">
        <v>0</v>
      </c>
      <c r="G32" s="40">
        <v>0</v>
      </c>
      <c r="H32" s="40">
        <v>0</v>
      </c>
      <c r="I32" s="41">
        <v>0</v>
      </c>
      <c r="J32" s="44">
        <v>0</v>
      </c>
      <c r="K32" s="40">
        <v>0</v>
      </c>
      <c r="L32" s="42">
        <v>0</v>
      </c>
      <c r="M32" s="46">
        <v>1.0482180306467299</v>
      </c>
      <c r="N32" s="69">
        <f t="shared" si="0"/>
        <v>0</v>
      </c>
      <c r="O32" s="35">
        <v>0</v>
      </c>
      <c r="P32" s="68">
        <f t="shared" si="1"/>
        <v>0</v>
      </c>
      <c r="Q32" s="35">
        <v>0</v>
      </c>
      <c r="R32" s="68">
        <f t="shared" si="2"/>
        <v>0</v>
      </c>
      <c r="S32" s="35">
        <v>0</v>
      </c>
      <c r="T32" s="68">
        <f t="shared" si="3"/>
        <v>0</v>
      </c>
      <c r="U32" s="35">
        <v>0</v>
      </c>
      <c r="V32" s="68">
        <f t="shared" si="4"/>
        <v>0</v>
      </c>
      <c r="W32" s="35">
        <v>0</v>
      </c>
      <c r="X32" s="68">
        <f t="shared" si="5"/>
        <v>0</v>
      </c>
      <c r="Y32" s="35">
        <v>0</v>
      </c>
      <c r="Z32" s="68">
        <f t="shared" si="6"/>
        <v>0</v>
      </c>
      <c r="AA32" s="35">
        <v>0</v>
      </c>
      <c r="AB32" s="68">
        <f t="shared" si="7"/>
        <v>0</v>
      </c>
      <c r="AC32" s="35">
        <v>0</v>
      </c>
      <c r="AD32" s="68">
        <f t="shared" si="8"/>
        <v>0</v>
      </c>
      <c r="AE32" s="35">
        <v>0</v>
      </c>
      <c r="AF32" s="68">
        <f t="shared" si="9"/>
        <v>0</v>
      </c>
      <c r="AG32" s="35">
        <v>0</v>
      </c>
      <c r="AH32" s="68">
        <f t="shared" si="10"/>
        <v>0</v>
      </c>
      <c r="AI32" s="35">
        <v>0</v>
      </c>
      <c r="AJ32" s="68">
        <f t="shared" si="11"/>
        <v>0</v>
      </c>
      <c r="AK32" s="35">
        <v>0</v>
      </c>
      <c r="AL32" s="68">
        <f t="shared" si="12"/>
        <v>0</v>
      </c>
      <c r="AM32" s="35">
        <v>0</v>
      </c>
      <c r="AN32" s="68">
        <f t="shared" si="13"/>
        <v>0</v>
      </c>
      <c r="AO32" s="35">
        <v>0</v>
      </c>
      <c r="AP32" s="68">
        <f t="shared" si="14"/>
        <v>0</v>
      </c>
      <c r="AQ32" s="35">
        <v>0</v>
      </c>
      <c r="AR32" s="68">
        <f t="shared" si="15"/>
        <v>0</v>
      </c>
      <c r="AS32" s="35">
        <v>0</v>
      </c>
      <c r="AT32" s="68">
        <f t="shared" si="16"/>
        <v>0</v>
      </c>
      <c r="AU32" s="35">
        <v>0</v>
      </c>
      <c r="AV32" s="68">
        <f t="shared" si="17"/>
        <v>0</v>
      </c>
      <c r="AW32" s="35">
        <v>0</v>
      </c>
      <c r="AX32" s="68">
        <f t="shared" si="18"/>
        <v>0</v>
      </c>
      <c r="AY32" s="35">
        <v>0</v>
      </c>
      <c r="AZ32" s="68">
        <f t="shared" si="19"/>
        <v>0</v>
      </c>
      <c r="BA32" s="35">
        <v>0</v>
      </c>
      <c r="BB32" s="68">
        <f t="shared" si="20"/>
        <v>0</v>
      </c>
      <c r="BC32" s="35">
        <v>0</v>
      </c>
      <c r="BD32" s="68">
        <f t="shared" si="21"/>
        <v>0</v>
      </c>
      <c r="BE32" s="35">
        <v>0</v>
      </c>
      <c r="BF32" s="68">
        <f t="shared" si="22"/>
        <v>0</v>
      </c>
      <c r="BG32" s="35">
        <v>0</v>
      </c>
      <c r="BH32" s="68">
        <f t="shared" si="23"/>
        <v>0</v>
      </c>
      <c r="BI32" s="35">
        <v>0</v>
      </c>
      <c r="BJ32" s="68">
        <f t="shared" si="24"/>
        <v>0</v>
      </c>
      <c r="BK32" s="35">
        <v>0</v>
      </c>
      <c r="BL32" s="68">
        <f t="shared" si="25"/>
        <v>0</v>
      </c>
    </row>
    <row r="33" spans="1:64" ht="27.75" customHeight="1" x14ac:dyDescent="0.25">
      <c r="A33" s="33">
        <v>300</v>
      </c>
      <c r="B33" s="45" t="s">
        <v>300</v>
      </c>
      <c r="C33" s="34" t="s">
        <v>429</v>
      </c>
      <c r="D33" s="36" t="s">
        <v>430</v>
      </c>
      <c r="E33" s="34" t="s">
        <v>32</v>
      </c>
      <c r="F33" s="39">
        <v>41</v>
      </c>
      <c r="G33" s="40">
        <v>87526</v>
      </c>
      <c r="H33" s="40">
        <v>38256</v>
      </c>
      <c r="I33" s="41">
        <v>0</v>
      </c>
      <c r="J33" s="44">
        <v>0.56291844709000749</v>
      </c>
      <c r="K33" s="40">
        <v>38256</v>
      </c>
      <c r="L33" s="42">
        <v>1568496</v>
      </c>
      <c r="M33" s="46">
        <v>1.0482180306467299</v>
      </c>
      <c r="N33" s="69">
        <f t="shared" si="0"/>
        <v>40100.628980421301</v>
      </c>
      <c r="O33" s="35">
        <v>7</v>
      </c>
      <c r="P33" s="68">
        <f t="shared" si="1"/>
        <v>280704.40286294912</v>
      </c>
      <c r="Q33" s="35">
        <v>4</v>
      </c>
      <c r="R33" s="68">
        <f t="shared" si="2"/>
        <v>160402.5159216852</v>
      </c>
      <c r="S33" s="35">
        <v>1</v>
      </c>
      <c r="T33" s="68">
        <f t="shared" si="3"/>
        <v>40100.628980421301</v>
      </c>
      <c r="U33" s="35">
        <v>0</v>
      </c>
      <c r="V33" s="68">
        <f t="shared" si="4"/>
        <v>0</v>
      </c>
      <c r="W33" s="35">
        <v>2</v>
      </c>
      <c r="X33" s="68">
        <f t="shared" si="5"/>
        <v>80201.257960842602</v>
      </c>
      <c r="Y33" s="35">
        <v>2</v>
      </c>
      <c r="Z33" s="68">
        <f t="shared" si="6"/>
        <v>80201.257960842602</v>
      </c>
      <c r="AA33" s="35">
        <v>2</v>
      </c>
      <c r="AB33" s="68">
        <f t="shared" si="7"/>
        <v>80201.257960842602</v>
      </c>
      <c r="AC33" s="35">
        <v>2</v>
      </c>
      <c r="AD33" s="68">
        <f t="shared" si="8"/>
        <v>80201.257960842602</v>
      </c>
      <c r="AE33" s="35">
        <v>2</v>
      </c>
      <c r="AF33" s="68">
        <f t="shared" si="9"/>
        <v>80201.257960842602</v>
      </c>
      <c r="AG33" s="35">
        <v>2</v>
      </c>
      <c r="AH33" s="68">
        <f t="shared" si="10"/>
        <v>80201.257960842602</v>
      </c>
      <c r="AI33" s="35">
        <v>2</v>
      </c>
      <c r="AJ33" s="68">
        <f t="shared" si="11"/>
        <v>80201.257960842602</v>
      </c>
      <c r="AK33" s="35">
        <v>1</v>
      </c>
      <c r="AL33" s="68">
        <f t="shared" si="12"/>
        <v>40100.628980421301</v>
      </c>
      <c r="AM33" s="35">
        <v>1</v>
      </c>
      <c r="AN33" s="68">
        <f t="shared" si="13"/>
        <v>40100.628980421301</v>
      </c>
      <c r="AO33" s="35">
        <v>1</v>
      </c>
      <c r="AP33" s="68">
        <f t="shared" si="14"/>
        <v>40100.628980421301</v>
      </c>
      <c r="AQ33" s="35">
        <v>1</v>
      </c>
      <c r="AR33" s="68">
        <f t="shared" si="15"/>
        <v>40100.628980421301</v>
      </c>
      <c r="AS33" s="35">
        <v>1</v>
      </c>
      <c r="AT33" s="68">
        <f t="shared" si="16"/>
        <v>40100.628980421301</v>
      </c>
      <c r="AU33" s="35">
        <v>1</v>
      </c>
      <c r="AV33" s="68">
        <f t="shared" si="17"/>
        <v>40100.628980421301</v>
      </c>
      <c r="AW33" s="35">
        <v>2</v>
      </c>
      <c r="AX33" s="68">
        <f t="shared" si="18"/>
        <v>80201.257960842602</v>
      </c>
      <c r="AY33" s="35">
        <v>1</v>
      </c>
      <c r="AZ33" s="68">
        <f t="shared" si="19"/>
        <v>40100.628980421301</v>
      </c>
      <c r="BA33" s="35">
        <v>1</v>
      </c>
      <c r="BB33" s="68">
        <f t="shared" si="20"/>
        <v>40100.628980421301</v>
      </c>
      <c r="BC33" s="35">
        <v>1</v>
      </c>
      <c r="BD33" s="68">
        <f t="shared" si="21"/>
        <v>40100.628980421301</v>
      </c>
      <c r="BE33" s="35">
        <v>1</v>
      </c>
      <c r="BF33" s="68">
        <f t="shared" si="22"/>
        <v>40100.628980421301</v>
      </c>
      <c r="BG33" s="35">
        <v>1</v>
      </c>
      <c r="BH33" s="68">
        <f t="shared" si="23"/>
        <v>40100.628980421301</v>
      </c>
      <c r="BI33" s="35">
        <v>1</v>
      </c>
      <c r="BJ33" s="68">
        <f t="shared" si="24"/>
        <v>40100.628980421301</v>
      </c>
      <c r="BK33" s="35">
        <v>1</v>
      </c>
      <c r="BL33" s="68">
        <f t="shared" si="25"/>
        <v>40100.628980421301</v>
      </c>
    </row>
    <row r="34" spans="1:64" ht="27.75" customHeight="1" x14ac:dyDescent="0.25">
      <c r="A34" s="33">
        <v>302</v>
      </c>
      <c r="B34" s="45" t="s">
        <v>300</v>
      </c>
      <c r="C34" s="34" t="s">
        <v>431</v>
      </c>
      <c r="D34" s="36" t="s">
        <v>432</v>
      </c>
      <c r="E34" s="34" t="s">
        <v>32</v>
      </c>
      <c r="F34" s="39">
        <v>0</v>
      </c>
      <c r="G34" s="40">
        <v>0</v>
      </c>
      <c r="H34" s="40">
        <v>0</v>
      </c>
      <c r="I34" s="41">
        <v>0</v>
      </c>
      <c r="J34" s="44">
        <v>0</v>
      </c>
      <c r="K34" s="40">
        <v>0</v>
      </c>
      <c r="L34" s="42">
        <v>0</v>
      </c>
      <c r="M34" s="46">
        <v>1.0482180306467299</v>
      </c>
      <c r="N34" s="69">
        <f t="shared" si="0"/>
        <v>0</v>
      </c>
      <c r="O34" s="35">
        <v>0</v>
      </c>
      <c r="P34" s="68">
        <f t="shared" si="1"/>
        <v>0</v>
      </c>
      <c r="Q34" s="35">
        <v>0</v>
      </c>
      <c r="R34" s="68">
        <f t="shared" si="2"/>
        <v>0</v>
      </c>
      <c r="S34" s="35">
        <v>0</v>
      </c>
      <c r="T34" s="68">
        <f t="shared" si="3"/>
        <v>0</v>
      </c>
      <c r="U34" s="35">
        <v>0</v>
      </c>
      <c r="V34" s="68">
        <f t="shared" si="4"/>
        <v>0</v>
      </c>
      <c r="W34" s="35">
        <v>0</v>
      </c>
      <c r="X34" s="68">
        <f t="shared" si="5"/>
        <v>0</v>
      </c>
      <c r="Y34" s="35">
        <v>0</v>
      </c>
      <c r="Z34" s="68">
        <f t="shared" si="6"/>
        <v>0</v>
      </c>
      <c r="AA34" s="35">
        <v>0</v>
      </c>
      <c r="AB34" s="68">
        <f t="shared" si="7"/>
        <v>0</v>
      </c>
      <c r="AC34" s="35">
        <v>0</v>
      </c>
      <c r="AD34" s="68">
        <f t="shared" si="8"/>
        <v>0</v>
      </c>
      <c r="AE34" s="35">
        <v>0</v>
      </c>
      <c r="AF34" s="68">
        <f t="shared" si="9"/>
        <v>0</v>
      </c>
      <c r="AG34" s="35">
        <v>0</v>
      </c>
      <c r="AH34" s="68">
        <f t="shared" si="10"/>
        <v>0</v>
      </c>
      <c r="AI34" s="35">
        <v>0</v>
      </c>
      <c r="AJ34" s="68">
        <f t="shared" si="11"/>
        <v>0</v>
      </c>
      <c r="AK34" s="35">
        <v>0</v>
      </c>
      <c r="AL34" s="68">
        <f t="shared" si="12"/>
        <v>0</v>
      </c>
      <c r="AM34" s="35">
        <v>0</v>
      </c>
      <c r="AN34" s="68">
        <f t="shared" si="13"/>
        <v>0</v>
      </c>
      <c r="AO34" s="35">
        <v>0</v>
      </c>
      <c r="AP34" s="68">
        <f t="shared" si="14"/>
        <v>0</v>
      </c>
      <c r="AQ34" s="35">
        <v>0</v>
      </c>
      <c r="AR34" s="68">
        <f t="shared" si="15"/>
        <v>0</v>
      </c>
      <c r="AS34" s="35">
        <v>0</v>
      </c>
      <c r="AT34" s="68">
        <f t="shared" si="16"/>
        <v>0</v>
      </c>
      <c r="AU34" s="35">
        <v>0</v>
      </c>
      <c r="AV34" s="68">
        <f t="shared" si="17"/>
        <v>0</v>
      </c>
      <c r="AW34" s="35">
        <v>0</v>
      </c>
      <c r="AX34" s="68">
        <f t="shared" si="18"/>
        <v>0</v>
      </c>
      <c r="AY34" s="35">
        <v>0</v>
      </c>
      <c r="AZ34" s="68">
        <f t="shared" si="19"/>
        <v>0</v>
      </c>
      <c r="BA34" s="35">
        <v>0</v>
      </c>
      <c r="BB34" s="68">
        <f t="shared" si="20"/>
        <v>0</v>
      </c>
      <c r="BC34" s="35">
        <v>0</v>
      </c>
      <c r="BD34" s="68">
        <f t="shared" si="21"/>
        <v>0</v>
      </c>
      <c r="BE34" s="35">
        <v>0</v>
      </c>
      <c r="BF34" s="68">
        <f t="shared" si="22"/>
        <v>0</v>
      </c>
      <c r="BG34" s="35">
        <v>0</v>
      </c>
      <c r="BH34" s="68">
        <f t="shared" si="23"/>
        <v>0</v>
      </c>
      <c r="BI34" s="35">
        <v>0</v>
      </c>
      <c r="BJ34" s="68">
        <f t="shared" si="24"/>
        <v>0</v>
      </c>
      <c r="BK34" s="35">
        <v>0</v>
      </c>
      <c r="BL34" s="68">
        <f t="shared" si="25"/>
        <v>0</v>
      </c>
    </row>
    <row r="35" spans="1:64" ht="27.75" customHeight="1" x14ac:dyDescent="0.25">
      <c r="A35" s="33">
        <v>304</v>
      </c>
      <c r="B35" s="45" t="s">
        <v>300</v>
      </c>
      <c r="C35" s="34" t="s">
        <v>433</v>
      </c>
      <c r="D35" s="36" t="s">
        <v>434</v>
      </c>
      <c r="E35" s="34" t="s">
        <v>32</v>
      </c>
      <c r="F35" s="39">
        <v>5</v>
      </c>
      <c r="G35" s="40">
        <v>22934</v>
      </c>
      <c r="H35" s="40">
        <v>9990</v>
      </c>
      <c r="I35" s="41">
        <v>0</v>
      </c>
      <c r="J35" s="44">
        <v>0.56440219761053456</v>
      </c>
      <c r="K35" s="40">
        <v>9990</v>
      </c>
      <c r="L35" s="42">
        <v>49950</v>
      </c>
      <c r="M35" s="46">
        <v>1.0482180306467299</v>
      </c>
      <c r="N35" s="69">
        <f t="shared" si="0"/>
        <v>10471.698126160833</v>
      </c>
      <c r="O35" s="35">
        <v>1</v>
      </c>
      <c r="P35" s="68">
        <f t="shared" si="1"/>
        <v>10471.698126160833</v>
      </c>
      <c r="Q35" s="35">
        <v>0</v>
      </c>
      <c r="R35" s="68">
        <f t="shared" si="2"/>
        <v>0</v>
      </c>
      <c r="S35" s="35">
        <v>0</v>
      </c>
      <c r="T35" s="68">
        <f t="shared" si="3"/>
        <v>0</v>
      </c>
      <c r="U35" s="35">
        <v>0</v>
      </c>
      <c r="V35" s="68">
        <f t="shared" si="4"/>
        <v>0</v>
      </c>
      <c r="W35" s="35">
        <v>0</v>
      </c>
      <c r="X35" s="68">
        <f t="shared" si="5"/>
        <v>0</v>
      </c>
      <c r="Y35" s="35">
        <v>0</v>
      </c>
      <c r="Z35" s="68">
        <f t="shared" si="6"/>
        <v>0</v>
      </c>
      <c r="AA35" s="35">
        <v>0</v>
      </c>
      <c r="AB35" s="68">
        <f t="shared" si="7"/>
        <v>0</v>
      </c>
      <c r="AC35" s="35">
        <v>0</v>
      </c>
      <c r="AD35" s="68">
        <f t="shared" si="8"/>
        <v>0</v>
      </c>
      <c r="AE35" s="35">
        <v>0</v>
      </c>
      <c r="AF35" s="68">
        <f t="shared" si="9"/>
        <v>0</v>
      </c>
      <c r="AG35" s="35">
        <v>0</v>
      </c>
      <c r="AH35" s="68">
        <f t="shared" si="10"/>
        <v>0</v>
      </c>
      <c r="AI35" s="35">
        <v>0</v>
      </c>
      <c r="AJ35" s="68">
        <f t="shared" si="11"/>
        <v>0</v>
      </c>
      <c r="AK35" s="35">
        <v>1</v>
      </c>
      <c r="AL35" s="68">
        <f t="shared" si="12"/>
        <v>10471.698126160833</v>
      </c>
      <c r="AM35" s="35">
        <v>1</v>
      </c>
      <c r="AN35" s="68">
        <f t="shared" si="13"/>
        <v>10471.698126160833</v>
      </c>
      <c r="AO35" s="35">
        <v>1</v>
      </c>
      <c r="AP35" s="68">
        <f t="shared" si="14"/>
        <v>10471.698126160833</v>
      </c>
      <c r="AQ35" s="35">
        <v>1</v>
      </c>
      <c r="AR35" s="68">
        <f t="shared" si="15"/>
        <v>10471.698126160833</v>
      </c>
      <c r="AS35" s="35">
        <v>0</v>
      </c>
      <c r="AT35" s="68">
        <f t="shared" si="16"/>
        <v>0</v>
      </c>
      <c r="AU35" s="35">
        <v>0</v>
      </c>
      <c r="AV35" s="68">
        <f t="shared" si="17"/>
        <v>0</v>
      </c>
      <c r="AW35" s="35">
        <v>0</v>
      </c>
      <c r="AX35" s="68">
        <f t="shared" si="18"/>
        <v>0</v>
      </c>
      <c r="AY35" s="35">
        <v>0</v>
      </c>
      <c r="AZ35" s="68">
        <f t="shared" si="19"/>
        <v>0</v>
      </c>
      <c r="BA35" s="35">
        <v>0</v>
      </c>
      <c r="BB35" s="68">
        <f t="shared" si="20"/>
        <v>0</v>
      </c>
      <c r="BC35" s="35">
        <v>0</v>
      </c>
      <c r="BD35" s="68">
        <f t="shared" si="21"/>
        <v>0</v>
      </c>
      <c r="BE35" s="35">
        <v>0</v>
      </c>
      <c r="BF35" s="68">
        <f t="shared" si="22"/>
        <v>0</v>
      </c>
      <c r="BG35" s="35">
        <v>0</v>
      </c>
      <c r="BH35" s="68">
        <f t="shared" si="23"/>
        <v>0</v>
      </c>
      <c r="BI35" s="35">
        <v>0</v>
      </c>
      <c r="BJ35" s="68">
        <f t="shared" si="24"/>
        <v>0</v>
      </c>
      <c r="BK35" s="35">
        <v>0</v>
      </c>
      <c r="BL35" s="68">
        <f t="shared" si="25"/>
        <v>0</v>
      </c>
    </row>
    <row r="36" spans="1:64" ht="27.75" customHeight="1" x14ac:dyDescent="0.25">
      <c r="A36" s="33">
        <v>306</v>
      </c>
      <c r="B36" s="45" t="s">
        <v>300</v>
      </c>
      <c r="C36" s="34" t="s">
        <v>435</v>
      </c>
      <c r="D36" s="36" t="s">
        <v>436</v>
      </c>
      <c r="E36" s="34" t="s">
        <v>32</v>
      </c>
      <c r="F36" s="39">
        <v>0</v>
      </c>
      <c r="G36" s="40">
        <v>0</v>
      </c>
      <c r="H36" s="40">
        <v>0</v>
      </c>
      <c r="I36" s="41">
        <v>0</v>
      </c>
      <c r="J36" s="44">
        <v>0</v>
      </c>
      <c r="K36" s="40">
        <v>0</v>
      </c>
      <c r="L36" s="42">
        <v>0</v>
      </c>
      <c r="M36" s="46">
        <v>1.0482180306467299</v>
      </c>
      <c r="N36" s="69">
        <f t="shared" si="0"/>
        <v>0</v>
      </c>
      <c r="O36" s="35">
        <v>0</v>
      </c>
      <c r="P36" s="68">
        <f t="shared" si="1"/>
        <v>0</v>
      </c>
      <c r="Q36" s="35">
        <v>0</v>
      </c>
      <c r="R36" s="68">
        <f t="shared" si="2"/>
        <v>0</v>
      </c>
      <c r="S36" s="35">
        <v>0</v>
      </c>
      <c r="T36" s="68">
        <f t="shared" si="3"/>
        <v>0</v>
      </c>
      <c r="U36" s="35">
        <v>0</v>
      </c>
      <c r="V36" s="68">
        <f t="shared" si="4"/>
        <v>0</v>
      </c>
      <c r="W36" s="35">
        <v>0</v>
      </c>
      <c r="X36" s="68">
        <f t="shared" si="5"/>
        <v>0</v>
      </c>
      <c r="Y36" s="35">
        <v>0</v>
      </c>
      <c r="Z36" s="68">
        <f t="shared" si="6"/>
        <v>0</v>
      </c>
      <c r="AA36" s="35">
        <v>0</v>
      </c>
      <c r="AB36" s="68">
        <f t="shared" si="7"/>
        <v>0</v>
      </c>
      <c r="AC36" s="35">
        <v>0</v>
      </c>
      <c r="AD36" s="68">
        <f t="shared" si="8"/>
        <v>0</v>
      </c>
      <c r="AE36" s="35">
        <v>0</v>
      </c>
      <c r="AF36" s="68">
        <f t="shared" si="9"/>
        <v>0</v>
      </c>
      <c r="AG36" s="35">
        <v>0</v>
      </c>
      <c r="AH36" s="68">
        <f t="shared" si="10"/>
        <v>0</v>
      </c>
      <c r="AI36" s="35">
        <v>0</v>
      </c>
      <c r="AJ36" s="68">
        <f t="shared" si="11"/>
        <v>0</v>
      </c>
      <c r="AK36" s="35">
        <v>0</v>
      </c>
      <c r="AL36" s="68">
        <f t="shared" si="12"/>
        <v>0</v>
      </c>
      <c r="AM36" s="35">
        <v>0</v>
      </c>
      <c r="AN36" s="68">
        <f t="shared" si="13"/>
        <v>0</v>
      </c>
      <c r="AO36" s="35">
        <v>0</v>
      </c>
      <c r="AP36" s="68">
        <f t="shared" si="14"/>
        <v>0</v>
      </c>
      <c r="AQ36" s="35">
        <v>0</v>
      </c>
      <c r="AR36" s="68">
        <f t="shared" si="15"/>
        <v>0</v>
      </c>
      <c r="AS36" s="35">
        <v>0</v>
      </c>
      <c r="AT36" s="68">
        <f t="shared" si="16"/>
        <v>0</v>
      </c>
      <c r="AU36" s="35">
        <v>0</v>
      </c>
      <c r="AV36" s="68">
        <f t="shared" si="17"/>
        <v>0</v>
      </c>
      <c r="AW36" s="35">
        <v>0</v>
      </c>
      <c r="AX36" s="68">
        <f t="shared" si="18"/>
        <v>0</v>
      </c>
      <c r="AY36" s="35">
        <v>0</v>
      </c>
      <c r="AZ36" s="68">
        <f t="shared" si="19"/>
        <v>0</v>
      </c>
      <c r="BA36" s="35">
        <v>0</v>
      </c>
      <c r="BB36" s="68">
        <f t="shared" si="20"/>
        <v>0</v>
      </c>
      <c r="BC36" s="35">
        <v>0</v>
      </c>
      <c r="BD36" s="68">
        <f t="shared" si="21"/>
        <v>0</v>
      </c>
      <c r="BE36" s="35">
        <v>0</v>
      </c>
      <c r="BF36" s="68">
        <f t="shared" si="22"/>
        <v>0</v>
      </c>
      <c r="BG36" s="35">
        <v>0</v>
      </c>
      <c r="BH36" s="68">
        <f t="shared" si="23"/>
        <v>0</v>
      </c>
      <c r="BI36" s="35">
        <v>0</v>
      </c>
      <c r="BJ36" s="68">
        <f t="shared" si="24"/>
        <v>0</v>
      </c>
      <c r="BK36" s="35">
        <v>0</v>
      </c>
      <c r="BL36" s="68">
        <f t="shared" si="25"/>
        <v>0</v>
      </c>
    </row>
    <row r="37" spans="1:64" ht="27.75" customHeight="1" x14ac:dyDescent="0.25">
      <c r="A37" s="33">
        <v>308</v>
      </c>
      <c r="B37" s="45" t="s">
        <v>300</v>
      </c>
      <c r="C37" s="34" t="s">
        <v>437</v>
      </c>
      <c r="D37" s="36" t="s">
        <v>438</v>
      </c>
      <c r="E37" s="34" t="s">
        <v>32</v>
      </c>
      <c r="F37" s="39">
        <v>0</v>
      </c>
      <c r="G37" s="40">
        <v>0</v>
      </c>
      <c r="H37" s="40">
        <v>0</v>
      </c>
      <c r="I37" s="41">
        <v>0</v>
      </c>
      <c r="J37" s="44">
        <v>0</v>
      </c>
      <c r="K37" s="40">
        <v>0</v>
      </c>
      <c r="L37" s="42">
        <v>0</v>
      </c>
      <c r="M37" s="46">
        <v>1.0482180306467299</v>
      </c>
      <c r="N37" s="69">
        <f t="shared" si="0"/>
        <v>0</v>
      </c>
      <c r="O37" s="35">
        <v>0</v>
      </c>
      <c r="P37" s="68">
        <f t="shared" si="1"/>
        <v>0</v>
      </c>
      <c r="Q37" s="35">
        <v>0</v>
      </c>
      <c r="R37" s="68">
        <f t="shared" si="2"/>
        <v>0</v>
      </c>
      <c r="S37" s="35">
        <v>0</v>
      </c>
      <c r="T37" s="68">
        <f t="shared" si="3"/>
        <v>0</v>
      </c>
      <c r="U37" s="35">
        <v>0</v>
      </c>
      <c r="V37" s="68">
        <f t="shared" si="4"/>
        <v>0</v>
      </c>
      <c r="W37" s="35">
        <v>0</v>
      </c>
      <c r="X37" s="68">
        <f t="shared" si="5"/>
        <v>0</v>
      </c>
      <c r="Y37" s="35">
        <v>0</v>
      </c>
      <c r="Z37" s="68">
        <f t="shared" si="6"/>
        <v>0</v>
      </c>
      <c r="AA37" s="35">
        <v>0</v>
      </c>
      <c r="AB37" s="68">
        <f t="shared" si="7"/>
        <v>0</v>
      </c>
      <c r="AC37" s="35">
        <v>0</v>
      </c>
      <c r="AD37" s="68">
        <f t="shared" si="8"/>
        <v>0</v>
      </c>
      <c r="AE37" s="35">
        <v>0</v>
      </c>
      <c r="AF37" s="68">
        <f t="shared" si="9"/>
        <v>0</v>
      </c>
      <c r="AG37" s="35">
        <v>0</v>
      </c>
      <c r="AH37" s="68">
        <f t="shared" si="10"/>
        <v>0</v>
      </c>
      <c r="AI37" s="35">
        <v>0</v>
      </c>
      <c r="AJ37" s="68">
        <f t="shared" si="11"/>
        <v>0</v>
      </c>
      <c r="AK37" s="35">
        <v>0</v>
      </c>
      <c r="AL37" s="68">
        <f t="shared" si="12"/>
        <v>0</v>
      </c>
      <c r="AM37" s="35">
        <v>0</v>
      </c>
      <c r="AN37" s="68">
        <f t="shared" si="13"/>
        <v>0</v>
      </c>
      <c r="AO37" s="35">
        <v>0</v>
      </c>
      <c r="AP37" s="68">
        <f t="shared" si="14"/>
        <v>0</v>
      </c>
      <c r="AQ37" s="35">
        <v>0</v>
      </c>
      <c r="AR37" s="68">
        <f t="shared" si="15"/>
        <v>0</v>
      </c>
      <c r="AS37" s="35">
        <v>0</v>
      </c>
      <c r="AT37" s="68">
        <f t="shared" si="16"/>
        <v>0</v>
      </c>
      <c r="AU37" s="35">
        <v>0</v>
      </c>
      <c r="AV37" s="68">
        <f t="shared" si="17"/>
        <v>0</v>
      </c>
      <c r="AW37" s="35">
        <v>0</v>
      </c>
      <c r="AX37" s="68">
        <f t="shared" si="18"/>
        <v>0</v>
      </c>
      <c r="AY37" s="35">
        <v>0</v>
      </c>
      <c r="AZ37" s="68">
        <f t="shared" si="19"/>
        <v>0</v>
      </c>
      <c r="BA37" s="35">
        <v>0</v>
      </c>
      <c r="BB37" s="68">
        <f t="shared" si="20"/>
        <v>0</v>
      </c>
      <c r="BC37" s="35">
        <v>0</v>
      </c>
      <c r="BD37" s="68">
        <f t="shared" si="21"/>
        <v>0</v>
      </c>
      <c r="BE37" s="35">
        <v>0</v>
      </c>
      <c r="BF37" s="68">
        <f t="shared" si="22"/>
        <v>0</v>
      </c>
      <c r="BG37" s="35">
        <v>0</v>
      </c>
      <c r="BH37" s="68">
        <f t="shared" si="23"/>
        <v>0</v>
      </c>
      <c r="BI37" s="35">
        <v>0</v>
      </c>
      <c r="BJ37" s="68">
        <f t="shared" si="24"/>
        <v>0</v>
      </c>
      <c r="BK37" s="35">
        <v>0</v>
      </c>
      <c r="BL37" s="68">
        <f t="shared" si="25"/>
        <v>0</v>
      </c>
    </row>
    <row r="38" spans="1:64" ht="27.75" customHeight="1" x14ac:dyDescent="0.25">
      <c r="A38" s="33">
        <v>310</v>
      </c>
      <c r="B38" s="45" t="s">
        <v>300</v>
      </c>
      <c r="C38" s="34" t="s">
        <v>439</v>
      </c>
      <c r="D38" s="36" t="s">
        <v>440</v>
      </c>
      <c r="E38" s="34" t="s">
        <v>32</v>
      </c>
      <c r="F38" s="39">
        <v>19</v>
      </c>
      <c r="G38" s="40">
        <v>47340</v>
      </c>
      <c r="H38" s="40">
        <v>13676</v>
      </c>
      <c r="I38" s="41">
        <v>0</v>
      </c>
      <c r="J38" s="44">
        <v>0.71111111111111114</v>
      </c>
      <c r="K38" s="40">
        <v>13676</v>
      </c>
      <c r="L38" s="42">
        <v>259844</v>
      </c>
      <c r="M38" s="46">
        <v>1.0482180306467299</v>
      </c>
      <c r="N38" s="69">
        <f t="shared" si="0"/>
        <v>14335.429787124678</v>
      </c>
      <c r="O38" s="35">
        <v>2</v>
      </c>
      <c r="P38" s="68">
        <f t="shared" si="1"/>
        <v>28670.859574249356</v>
      </c>
      <c r="Q38" s="35">
        <v>0</v>
      </c>
      <c r="R38" s="68">
        <f t="shared" si="2"/>
        <v>0</v>
      </c>
      <c r="S38" s="35">
        <v>1</v>
      </c>
      <c r="T38" s="68">
        <f t="shared" si="3"/>
        <v>14335.429787124678</v>
      </c>
      <c r="U38" s="35">
        <v>0</v>
      </c>
      <c r="V38" s="68">
        <f t="shared" si="4"/>
        <v>0</v>
      </c>
      <c r="W38" s="35">
        <v>1</v>
      </c>
      <c r="X38" s="68">
        <f t="shared" si="5"/>
        <v>14335.429787124678</v>
      </c>
      <c r="Y38" s="35">
        <v>1</v>
      </c>
      <c r="Z38" s="68">
        <f t="shared" si="6"/>
        <v>14335.429787124678</v>
      </c>
      <c r="AA38" s="35">
        <v>1</v>
      </c>
      <c r="AB38" s="68">
        <f t="shared" si="7"/>
        <v>14335.429787124678</v>
      </c>
      <c r="AC38" s="35">
        <v>1</v>
      </c>
      <c r="AD38" s="68">
        <f t="shared" si="8"/>
        <v>14335.429787124678</v>
      </c>
      <c r="AE38" s="35">
        <v>1</v>
      </c>
      <c r="AF38" s="68">
        <f t="shared" si="9"/>
        <v>14335.429787124678</v>
      </c>
      <c r="AG38" s="35">
        <v>1</v>
      </c>
      <c r="AH38" s="68">
        <f t="shared" si="10"/>
        <v>14335.429787124678</v>
      </c>
      <c r="AI38" s="35">
        <v>1</v>
      </c>
      <c r="AJ38" s="68">
        <f t="shared" si="11"/>
        <v>14335.429787124678</v>
      </c>
      <c r="AK38" s="35">
        <v>0</v>
      </c>
      <c r="AL38" s="68">
        <f t="shared" si="12"/>
        <v>0</v>
      </c>
      <c r="AM38" s="35">
        <v>0</v>
      </c>
      <c r="AN38" s="68">
        <f t="shared" si="13"/>
        <v>0</v>
      </c>
      <c r="AO38" s="35">
        <v>0</v>
      </c>
      <c r="AP38" s="68">
        <f t="shared" si="14"/>
        <v>0</v>
      </c>
      <c r="AQ38" s="35">
        <v>0</v>
      </c>
      <c r="AR38" s="68">
        <f t="shared" si="15"/>
        <v>0</v>
      </c>
      <c r="AS38" s="35">
        <v>1</v>
      </c>
      <c r="AT38" s="68">
        <f t="shared" si="16"/>
        <v>14335.429787124678</v>
      </c>
      <c r="AU38" s="35">
        <v>1</v>
      </c>
      <c r="AV38" s="68">
        <f t="shared" si="17"/>
        <v>14335.429787124678</v>
      </c>
      <c r="AW38" s="35">
        <v>1</v>
      </c>
      <c r="AX38" s="68">
        <f t="shared" si="18"/>
        <v>14335.429787124678</v>
      </c>
      <c r="AY38" s="35">
        <v>1</v>
      </c>
      <c r="AZ38" s="68">
        <f t="shared" si="19"/>
        <v>14335.429787124678</v>
      </c>
      <c r="BA38" s="35">
        <v>1</v>
      </c>
      <c r="BB38" s="68">
        <f t="shared" si="20"/>
        <v>14335.429787124678</v>
      </c>
      <c r="BC38" s="35">
        <v>1</v>
      </c>
      <c r="BD38" s="68">
        <f t="shared" si="21"/>
        <v>14335.429787124678</v>
      </c>
      <c r="BE38" s="35">
        <v>1</v>
      </c>
      <c r="BF38" s="68">
        <f t="shared" si="22"/>
        <v>14335.429787124678</v>
      </c>
      <c r="BG38" s="35">
        <v>1</v>
      </c>
      <c r="BH38" s="68">
        <f t="shared" si="23"/>
        <v>14335.429787124678</v>
      </c>
      <c r="BI38" s="35">
        <v>1</v>
      </c>
      <c r="BJ38" s="68">
        <f t="shared" si="24"/>
        <v>14335.429787124678</v>
      </c>
      <c r="BK38" s="35">
        <v>0</v>
      </c>
      <c r="BL38" s="68">
        <f t="shared" si="25"/>
        <v>0</v>
      </c>
    </row>
    <row r="39" spans="1:64" ht="27.75" customHeight="1" x14ac:dyDescent="0.25">
      <c r="A39" s="45">
        <v>312</v>
      </c>
      <c r="B39" s="45" t="s">
        <v>300</v>
      </c>
      <c r="C39" s="46" t="s">
        <v>441</v>
      </c>
      <c r="D39" s="51" t="s">
        <v>442</v>
      </c>
      <c r="E39" s="46" t="s">
        <v>32</v>
      </c>
      <c r="F39" s="47">
        <v>0</v>
      </c>
      <c r="G39" s="48">
        <v>0</v>
      </c>
      <c r="H39" s="48">
        <v>0</v>
      </c>
      <c r="I39" s="49">
        <v>0</v>
      </c>
      <c r="J39" s="44">
        <v>0</v>
      </c>
      <c r="K39" s="48">
        <v>0</v>
      </c>
      <c r="L39" s="50">
        <v>0</v>
      </c>
      <c r="M39" s="46">
        <v>1.0482180306467299</v>
      </c>
      <c r="N39" s="69">
        <f t="shared" si="0"/>
        <v>0</v>
      </c>
      <c r="O39" s="67">
        <v>0</v>
      </c>
      <c r="P39" s="68">
        <f t="shared" si="1"/>
        <v>0</v>
      </c>
      <c r="Q39" s="67">
        <v>0</v>
      </c>
      <c r="R39" s="68">
        <f t="shared" si="2"/>
        <v>0</v>
      </c>
      <c r="S39" s="67">
        <v>0</v>
      </c>
      <c r="T39" s="68">
        <f t="shared" si="3"/>
        <v>0</v>
      </c>
      <c r="U39" s="67">
        <v>0</v>
      </c>
      <c r="V39" s="68">
        <f t="shared" si="4"/>
        <v>0</v>
      </c>
      <c r="W39" s="67">
        <v>0</v>
      </c>
      <c r="X39" s="68">
        <f t="shared" si="5"/>
        <v>0</v>
      </c>
      <c r="Y39" s="67">
        <v>0</v>
      </c>
      <c r="Z39" s="68">
        <f t="shared" si="6"/>
        <v>0</v>
      </c>
      <c r="AA39" s="67">
        <v>0</v>
      </c>
      <c r="AB39" s="68">
        <f t="shared" si="7"/>
        <v>0</v>
      </c>
      <c r="AC39" s="67">
        <v>0</v>
      </c>
      <c r="AD39" s="68">
        <f t="shared" si="8"/>
        <v>0</v>
      </c>
      <c r="AE39" s="67">
        <v>0</v>
      </c>
      <c r="AF39" s="68">
        <f t="shared" si="9"/>
        <v>0</v>
      </c>
      <c r="AG39" s="67">
        <v>0</v>
      </c>
      <c r="AH39" s="68">
        <f t="shared" si="10"/>
        <v>0</v>
      </c>
      <c r="AI39" s="67">
        <v>0</v>
      </c>
      <c r="AJ39" s="68">
        <f t="shared" si="11"/>
        <v>0</v>
      </c>
      <c r="AK39" s="67">
        <v>0</v>
      </c>
      <c r="AL39" s="68">
        <f t="shared" si="12"/>
        <v>0</v>
      </c>
      <c r="AM39" s="67">
        <v>0</v>
      </c>
      <c r="AN39" s="68">
        <f t="shared" si="13"/>
        <v>0</v>
      </c>
      <c r="AO39" s="67">
        <v>0</v>
      </c>
      <c r="AP39" s="68">
        <f t="shared" si="14"/>
        <v>0</v>
      </c>
      <c r="AQ39" s="67">
        <v>0</v>
      </c>
      <c r="AR39" s="68">
        <f t="shared" si="15"/>
        <v>0</v>
      </c>
      <c r="AS39" s="67">
        <v>0</v>
      </c>
      <c r="AT39" s="68">
        <f t="shared" si="16"/>
        <v>0</v>
      </c>
      <c r="AU39" s="67">
        <v>0</v>
      </c>
      <c r="AV39" s="68">
        <f t="shared" si="17"/>
        <v>0</v>
      </c>
      <c r="AW39" s="67">
        <v>0</v>
      </c>
      <c r="AX39" s="68">
        <f t="shared" si="18"/>
        <v>0</v>
      </c>
      <c r="AY39" s="67">
        <v>0</v>
      </c>
      <c r="AZ39" s="68">
        <f t="shared" si="19"/>
        <v>0</v>
      </c>
      <c r="BA39" s="67">
        <v>0</v>
      </c>
      <c r="BB39" s="68">
        <f t="shared" si="20"/>
        <v>0</v>
      </c>
      <c r="BC39" s="67">
        <v>0</v>
      </c>
      <c r="BD39" s="68">
        <f t="shared" si="21"/>
        <v>0</v>
      </c>
      <c r="BE39" s="67">
        <v>0</v>
      </c>
      <c r="BF39" s="68">
        <f t="shared" si="22"/>
        <v>0</v>
      </c>
      <c r="BG39" s="67">
        <v>0</v>
      </c>
      <c r="BH39" s="68">
        <f t="shared" si="23"/>
        <v>0</v>
      </c>
      <c r="BI39" s="67">
        <v>0</v>
      </c>
      <c r="BJ39" s="68">
        <f t="shared" si="24"/>
        <v>0</v>
      </c>
      <c r="BK39" s="67">
        <v>0</v>
      </c>
      <c r="BL39" s="68">
        <f t="shared" si="25"/>
        <v>0</v>
      </c>
    </row>
    <row r="40" spans="1:64" ht="27.75" customHeight="1" x14ac:dyDescent="0.25">
      <c r="A40" s="45">
        <v>314</v>
      </c>
      <c r="B40" s="45" t="s">
        <v>300</v>
      </c>
      <c r="C40" s="46" t="s">
        <v>443</v>
      </c>
      <c r="D40" s="51" t="s">
        <v>444</v>
      </c>
      <c r="E40" s="46" t="s">
        <v>32</v>
      </c>
      <c r="F40" s="47">
        <v>0</v>
      </c>
      <c r="G40" s="48">
        <v>0</v>
      </c>
      <c r="H40" s="48">
        <v>0</v>
      </c>
      <c r="I40" s="49">
        <v>0</v>
      </c>
      <c r="J40" s="44">
        <v>0</v>
      </c>
      <c r="K40" s="48">
        <v>0</v>
      </c>
      <c r="L40" s="50">
        <v>0</v>
      </c>
      <c r="M40" s="46">
        <v>1.0482180306467299</v>
      </c>
      <c r="N40" s="69">
        <f t="shared" si="0"/>
        <v>0</v>
      </c>
      <c r="O40" s="67">
        <v>0</v>
      </c>
      <c r="P40" s="68">
        <f t="shared" si="1"/>
        <v>0</v>
      </c>
      <c r="Q40" s="67">
        <v>0</v>
      </c>
      <c r="R40" s="68">
        <f t="shared" si="2"/>
        <v>0</v>
      </c>
      <c r="S40" s="67">
        <v>0</v>
      </c>
      <c r="T40" s="68">
        <f t="shared" si="3"/>
        <v>0</v>
      </c>
      <c r="U40" s="67">
        <v>0</v>
      </c>
      <c r="V40" s="68">
        <f t="shared" si="4"/>
        <v>0</v>
      </c>
      <c r="W40" s="67">
        <v>0</v>
      </c>
      <c r="X40" s="68">
        <f t="shared" si="5"/>
        <v>0</v>
      </c>
      <c r="Y40" s="67">
        <v>0</v>
      </c>
      <c r="Z40" s="68">
        <f t="shared" si="6"/>
        <v>0</v>
      </c>
      <c r="AA40" s="67">
        <v>0</v>
      </c>
      <c r="AB40" s="68">
        <f t="shared" si="7"/>
        <v>0</v>
      </c>
      <c r="AC40" s="67">
        <v>0</v>
      </c>
      <c r="AD40" s="68">
        <f t="shared" si="8"/>
        <v>0</v>
      </c>
      <c r="AE40" s="67">
        <v>0</v>
      </c>
      <c r="AF40" s="68">
        <f t="shared" si="9"/>
        <v>0</v>
      </c>
      <c r="AG40" s="67">
        <v>0</v>
      </c>
      <c r="AH40" s="68">
        <f t="shared" si="10"/>
        <v>0</v>
      </c>
      <c r="AI40" s="67">
        <v>0</v>
      </c>
      <c r="AJ40" s="68">
        <f t="shared" si="11"/>
        <v>0</v>
      </c>
      <c r="AK40" s="67">
        <v>0</v>
      </c>
      <c r="AL40" s="68">
        <f t="shared" si="12"/>
        <v>0</v>
      </c>
      <c r="AM40" s="67">
        <v>0</v>
      </c>
      <c r="AN40" s="68">
        <f t="shared" si="13"/>
        <v>0</v>
      </c>
      <c r="AO40" s="67">
        <v>0</v>
      </c>
      <c r="AP40" s="68">
        <f t="shared" si="14"/>
        <v>0</v>
      </c>
      <c r="AQ40" s="67">
        <v>0</v>
      </c>
      <c r="AR40" s="68">
        <f t="shared" si="15"/>
        <v>0</v>
      </c>
      <c r="AS40" s="67">
        <v>0</v>
      </c>
      <c r="AT40" s="68">
        <f t="shared" si="16"/>
        <v>0</v>
      </c>
      <c r="AU40" s="67">
        <v>0</v>
      </c>
      <c r="AV40" s="68">
        <f t="shared" si="17"/>
        <v>0</v>
      </c>
      <c r="AW40" s="67">
        <v>0</v>
      </c>
      <c r="AX40" s="68">
        <f t="shared" si="18"/>
        <v>0</v>
      </c>
      <c r="AY40" s="67">
        <v>0</v>
      </c>
      <c r="AZ40" s="68">
        <f t="shared" si="19"/>
        <v>0</v>
      </c>
      <c r="BA40" s="67">
        <v>0</v>
      </c>
      <c r="BB40" s="68">
        <f t="shared" si="20"/>
        <v>0</v>
      </c>
      <c r="BC40" s="67">
        <v>0</v>
      </c>
      <c r="BD40" s="68">
        <f t="shared" si="21"/>
        <v>0</v>
      </c>
      <c r="BE40" s="67">
        <v>0</v>
      </c>
      <c r="BF40" s="68">
        <f t="shared" si="22"/>
        <v>0</v>
      </c>
      <c r="BG40" s="67">
        <v>0</v>
      </c>
      <c r="BH40" s="68">
        <f t="shared" si="23"/>
        <v>0</v>
      </c>
      <c r="BI40" s="67">
        <v>0</v>
      </c>
      <c r="BJ40" s="68">
        <f t="shared" si="24"/>
        <v>0</v>
      </c>
      <c r="BK40" s="67">
        <v>0</v>
      </c>
      <c r="BL40" s="68">
        <f t="shared" si="25"/>
        <v>0</v>
      </c>
    </row>
    <row r="41" spans="1:64" ht="27.75" customHeight="1" x14ac:dyDescent="0.25">
      <c r="A41" s="33">
        <v>316</v>
      </c>
      <c r="B41" s="45" t="s">
        <v>300</v>
      </c>
      <c r="C41" s="34" t="s">
        <v>445</v>
      </c>
      <c r="D41" s="36" t="s">
        <v>446</v>
      </c>
      <c r="E41" s="34" t="s">
        <v>32</v>
      </c>
      <c r="F41" s="39">
        <v>29</v>
      </c>
      <c r="G41" s="40">
        <v>26931</v>
      </c>
      <c r="H41" s="40">
        <v>6254</v>
      </c>
      <c r="I41" s="41">
        <v>0</v>
      </c>
      <c r="J41" s="44">
        <v>0.76777691136608373</v>
      </c>
      <c r="K41" s="40">
        <v>6254</v>
      </c>
      <c r="L41" s="42">
        <v>181366</v>
      </c>
      <c r="M41" s="46">
        <v>1.0482180306467299</v>
      </c>
      <c r="N41" s="69">
        <f t="shared" si="0"/>
        <v>6555.5555636646486</v>
      </c>
      <c r="O41" s="35">
        <v>5</v>
      </c>
      <c r="P41" s="68">
        <f t="shared" si="1"/>
        <v>32777.777818323244</v>
      </c>
      <c r="Q41" s="35">
        <v>2</v>
      </c>
      <c r="R41" s="68">
        <f t="shared" si="2"/>
        <v>13111.111127329297</v>
      </c>
      <c r="S41" s="35">
        <v>1</v>
      </c>
      <c r="T41" s="68">
        <f t="shared" si="3"/>
        <v>6555.5555636646486</v>
      </c>
      <c r="U41" s="35">
        <v>0</v>
      </c>
      <c r="V41" s="68">
        <f t="shared" si="4"/>
        <v>0</v>
      </c>
      <c r="W41" s="35">
        <v>1</v>
      </c>
      <c r="X41" s="68">
        <f t="shared" si="5"/>
        <v>6555.5555636646486</v>
      </c>
      <c r="Y41" s="35">
        <v>1</v>
      </c>
      <c r="Z41" s="68">
        <f t="shared" si="6"/>
        <v>6555.5555636646486</v>
      </c>
      <c r="AA41" s="35">
        <v>1</v>
      </c>
      <c r="AB41" s="68">
        <f t="shared" si="7"/>
        <v>6555.5555636646486</v>
      </c>
      <c r="AC41" s="35">
        <v>1</v>
      </c>
      <c r="AD41" s="68">
        <f t="shared" si="8"/>
        <v>6555.5555636646486</v>
      </c>
      <c r="AE41" s="35">
        <v>1</v>
      </c>
      <c r="AF41" s="68">
        <f t="shared" si="9"/>
        <v>6555.5555636646486</v>
      </c>
      <c r="AG41" s="35">
        <v>1</v>
      </c>
      <c r="AH41" s="68">
        <f t="shared" si="10"/>
        <v>6555.5555636646486</v>
      </c>
      <c r="AI41" s="35">
        <v>1</v>
      </c>
      <c r="AJ41" s="68">
        <f t="shared" si="11"/>
        <v>6555.5555636646486</v>
      </c>
      <c r="AK41" s="35">
        <v>1</v>
      </c>
      <c r="AL41" s="68">
        <f t="shared" si="12"/>
        <v>6555.5555636646486</v>
      </c>
      <c r="AM41" s="35">
        <v>1</v>
      </c>
      <c r="AN41" s="68">
        <f t="shared" si="13"/>
        <v>6555.5555636646486</v>
      </c>
      <c r="AO41" s="35">
        <v>1</v>
      </c>
      <c r="AP41" s="68">
        <f t="shared" si="14"/>
        <v>6555.5555636646486</v>
      </c>
      <c r="AQ41" s="35">
        <v>1</v>
      </c>
      <c r="AR41" s="68">
        <f t="shared" si="15"/>
        <v>6555.5555636646486</v>
      </c>
      <c r="AS41" s="35">
        <v>1</v>
      </c>
      <c r="AT41" s="68">
        <f t="shared" si="16"/>
        <v>6555.5555636646486</v>
      </c>
      <c r="AU41" s="35">
        <v>1</v>
      </c>
      <c r="AV41" s="68">
        <f t="shared" si="17"/>
        <v>6555.5555636646486</v>
      </c>
      <c r="AW41" s="35">
        <v>1</v>
      </c>
      <c r="AX41" s="68">
        <f t="shared" si="18"/>
        <v>6555.5555636646486</v>
      </c>
      <c r="AY41" s="35">
        <v>1</v>
      </c>
      <c r="AZ41" s="68">
        <f t="shared" si="19"/>
        <v>6555.5555636646486</v>
      </c>
      <c r="BA41" s="35">
        <v>1</v>
      </c>
      <c r="BB41" s="68">
        <f t="shared" si="20"/>
        <v>6555.5555636646486</v>
      </c>
      <c r="BC41" s="35">
        <v>1</v>
      </c>
      <c r="BD41" s="68">
        <f t="shared" si="21"/>
        <v>6555.5555636646486</v>
      </c>
      <c r="BE41" s="35">
        <v>1</v>
      </c>
      <c r="BF41" s="68">
        <f t="shared" si="22"/>
        <v>6555.5555636646486</v>
      </c>
      <c r="BG41" s="35">
        <v>1</v>
      </c>
      <c r="BH41" s="68">
        <f t="shared" si="23"/>
        <v>6555.5555636646486</v>
      </c>
      <c r="BI41" s="35">
        <v>1</v>
      </c>
      <c r="BJ41" s="68">
        <f t="shared" si="24"/>
        <v>6555.5555636646486</v>
      </c>
      <c r="BK41" s="35">
        <v>1</v>
      </c>
      <c r="BL41" s="68">
        <f t="shared" si="25"/>
        <v>6555.5555636646486</v>
      </c>
    </row>
    <row r="42" spans="1:64" ht="27.75" customHeight="1" x14ac:dyDescent="0.25">
      <c r="A42" s="33">
        <v>361</v>
      </c>
      <c r="B42" s="45" t="s">
        <v>300</v>
      </c>
      <c r="C42" s="34" t="s">
        <v>447</v>
      </c>
      <c r="D42" s="36" t="s">
        <v>448</v>
      </c>
      <c r="E42" s="34" t="s">
        <v>32</v>
      </c>
      <c r="F42" s="39">
        <v>0</v>
      </c>
      <c r="G42" s="40">
        <v>0</v>
      </c>
      <c r="H42" s="40">
        <v>0</v>
      </c>
      <c r="I42" s="41">
        <v>0</v>
      </c>
      <c r="J42" s="44">
        <v>0</v>
      </c>
      <c r="K42" s="40">
        <v>0</v>
      </c>
      <c r="L42" s="42">
        <v>0</v>
      </c>
      <c r="M42" s="46">
        <v>1.0482180306467299</v>
      </c>
      <c r="N42" s="69">
        <f t="shared" si="0"/>
        <v>0</v>
      </c>
      <c r="O42" s="35">
        <v>0</v>
      </c>
      <c r="P42" s="68">
        <f t="shared" si="1"/>
        <v>0</v>
      </c>
      <c r="Q42" s="35">
        <v>0</v>
      </c>
      <c r="R42" s="68">
        <f t="shared" si="2"/>
        <v>0</v>
      </c>
      <c r="S42" s="35">
        <v>0</v>
      </c>
      <c r="T42" s="68">
        <f t="shared" si="3"/>
        <v>0</v>
      </c>
      <c r="U42" s="35">
        <v>0</v>
      </c>
      <c r="V42" s="68">
        <f t="shared" si="4"/>
        <v>0</v>
      </c>
      <c r="W42" s="35">
        <v>0</v>
      </c>
      <c r="X42" s="68">
        <f t="shared" si="5"/>
        <v>0</v>
      </c>
      <c r="Y42" s="35">
        <v>0</v>
      </c>
      <c r="Z42" s="68">
        <f t="shared" si="6"/>
        <v>0</v>
      </c>
      <c r="AA42" s="35">
        <v>0</v>
      </c>
      <c r="AB42" s="68">
        <f t="shared" si="7"/>
        <v>0</v>
      </c>
      <c r="AC42" s="35">
        <v>0</v>
      </c>
      <c r="AD42" s="68">
        <f t="shared" si="8"/>
        <v>0</v>
      </c>
      <c r="AE42" s="35">
        <v>0</v>
      </c>
      <c r="AF42" s="68">
        <f t="shared" si="9"/>
        <v>0</v>
      </c>
      <c r="AG42" s="35">
        <v>0</v>
      </c>
      <c r="AH42" s="68">
        <f t="shared" si="10"/>
        <v>0</v>
      </c>
      <c r="AI42" s="35">
        <v>0</v>
      </c>
      <c r="AJ42" s="68">
        <f t="shared" si="11"/>
        <v>0</v>
      </c>
      <c r="AK42" s="35">
        <v>0</v>
      </c>
      <c r="AL42" s="68">
        <f t="shared" si="12"/>
        <v>0</v>
      </c>
      <c r="AM42" s="35">
        <v>0</v>
      </c>
      <c r="AN42" s="68">
        <f t="shared" si="13"/>
        <v>0</v>
      </c>
      <c r="AO42" s="35">
        <v>0</v>
      </c>
      <c r="AP42" s="68">
        <f t="shared" si="14"/>
        <v>0</v>
      </c>
      <c r="AQ42" s="35">
        <v>0</v>
      </c>
      <c r="AR42" s="68">
        <f t="shared" si="15"/>
        <v>0</v>
      </c>
      <c r="AS42" s="35">
        <v>0</v>
      </c>
      <c r="AT42" s="68">
        <f t="shared" si="16"/>
        <v>0</v>
      </c>
      <c r="AU42" s="35">
        <v>0</v>
      </c>
      <c r="AV42" s="68">
        <f t="shared" si="17"/>
        <v>0</v>
      </c>
      <c r="AW42" s="35">
        <v>0</v>
      </c>
      <c r="AX42" s="68">
        <f t="shared" si="18"/>
        <v>0</v>
      </c>
      <c r="AY42" s="35">
        <v>0</v>
      </c>
      <c r="AZ42" s="68">
        <f t="shared" si="19"/>
        <v>0</v>
      </c>
      <c r="BA42" s="35">
        <v>0</v>
      </c>
      <c r="BB42" s="68">
        <f t="shared" si="20"/>
        <v>0</v>
      </c>
      <c r="BC42" s="35">
        <v>0</v>
      </c>
      <c r="BD42" s="68">
        <f t="shared" si="21"/>
        <v>0</v>
      </c>
      <c r="BE42" s="35">
        <v>0</v>
      </c>
      <c r="BF42" s="68">
        <f t="shared" si="22"/>
        <v>0</v>
      </c>
      <c r="BG42" s="35">
        <v>0</v>
      </c>
      <c r="BH42" s="68">
        <f t="shared" si="23"/>
        <v>0</v>
      </c>
      <c r="BI42" s="35">
        <v>0</v>
      </c>
      <c r="BJ42" s="68">
        <f t="shared" si="24"/>
        <v>0</v>
      </c>
      <c r="BK42" s="35">
        <v>0</v>
      </c>
      <c r="BL42" s="68">
        <f t="shared" si="25"/>
        <v>0</v>
      </c>
    </row>
    <row r="43" spans="1:64" ht="27.75" customHeight="1" x14ac:dyDescent="0.25">
      <c r="A43" s="33">
        <v>363</v>
      </c>
      <c r="B43" s="45" t="s">
        <v>300</v>
      </c>
      <c r="C43" s="34" t="s">
        <v>449</v>
      </c>
      <c r="D43" s="36" t="s">
        <v>450</v>
      </c>
      <c r="E43" s="34" t="s">
        <v>32</v>
      </c>
      <c r="F43" s="39">
        <v>0</v>
      </c>
      <c r="G43" s="40">
        <v>0</v>
      </c>
      <c r="H43" s="40">
        <v>0</v>
      </c>
      <c r="I43" s="41">
        <v>0</v>
      </c>
      <c r="J43" s="44">
        <v>0</v>
      </c>
      <c r="K43" s="40">
        <v>0</v>
      </c>
      <c r="L43" s="42">
        <v>0</v>
      </c>
      <c r="M43" s="46">
        <v>1.0482180306467299</v>
      </c>
      <c r="N43" s="69">
        <f t="shared" si="0"/>
        <v>0</v>
      </c>
      <c r="O43" s="35">
        <v>0</v>
      </c>
      <c r="P43" s="68">
        <f t="shared" si="1"/>
        <v>0</v>
      </c>
      <c r="Q43" s="35">
        <v>0</v>
      </c>
      <c r="R43" s="68">
        <f t="shared" si="2"/>
        <v>0</v>
      </c>
      <c r="S43" s="35">
        <v>0</v>
      </c>
      <c r="T43" s="68">
        <f t="shared" si="3"/>
        <v>0</v>
      </c>
      <c r="U43" s="35">
        <v>0</v>
      </c>
      <c r="V43" s="68">
        <f t="shared" si="4"/>
        <v>0</v>
      </c>
      <c r="W43" s="35">
        <v>0</v>
      </c>
      <c r="X43" s="68">
        <f t="shared" si="5"/>
        <v>0</v>
      </c>
      <c r="Y43" s="35">
        <v>0</v>
      </c>
      <c r="Z43" s="68">
        <f t="shared" si="6"/>
        <v>0</v>
      </c>
      <c r="AA43" s="35">
        <v>0</v>
      </c>
      <c r="AB43" s="68">
        <f t="shared" si="7"/>
        <v>0</v>
      </c>
      <c r="AC43" s="35">
        <v>0</v>
      </c>
      <c r="AD43" s="68">
        <f t="shared" si="8"/>
        <v>0</v>
      </c>
      <c r="AE43" s="35">
        <v>0</v>
      </c>
      <c r="AF43" s="68">
        <f t="shared" si="9"/>
        <v>0</v>
      </c>
      <c r="AG43" s="35">
        <v>0</v>
      </c>
      <c r="AH43" s="68">
        <f t="shared" si="10"/>
        <v>0</v>
      </c>
      <c r="AI43" s="35">
        <v>0</v>
      </c>
      <c r="AJ43" s="68">
        <f t="shared" si="11"/>
        <v>0</v>
      </c>
      <c r="AK43" s="35">
        <v>0</v>
      </c>
      <c r="AL43" s="68">
        <f t="shared" si="12"/>
        <v>0</v>
      </c>
      <c r="AM43" s="35">
        <v>0</v>
      </c>
      <c r="AN43" s="68">
        <f t="shared" si="13"/>
        <v>0</v>
      </c>
      <c r="AO43" s="35">
        <v>0</v>
      </c>
      <c r="AP43" s="68">
        <f t="shared" si="14"/>
        <v>0</v>
      </c>
      <c r="AQ43" s="35">
        <v>0</v>
      </c>
      <c r="AR43" s="68">
        <f t="shared" si="15"/>
        <v>0</v>
      </c>
      <c r="AS43" s="35">
        <v>0</v>
      </c>
      <c r="AT43" s="68">
        <f t="shared" si="16"/>
        <v>0</v>
      </c>
      <c r="AU43" s="35">
        <v>0</v>
      </c>
      <c r="AV43" s="68">
        <f t="shared" si="17"/>
        <v>0</v>
      </c>
      <c r="AW43" s="35">
        <v>0</v>
      </c>
      <c r="AX43" s="68">
        <f t="shared" si="18"/>
        <v>0</v>
      </c>
      <c r="AY43" s="35">
        <v>0</v>
      </c>
      <c r="AZ43" s="68">
        <f t="shared" si="19"/>
        <v>0</v>
      </c>
      <c r="BA43" s="35">
        <v>0</v>
      </c>
      <c r="BB43" s="68">
        <f t="shared" si="20"/>
        <v>0</v>
      </c>
      <c r="BC43" s="35">
        <v>0</v>
      </c>
      <c r="BD43" s="68">
        <f t="shared" si="21"/>
        <v>0</v>
      </c>
      <c r="BE43" s="35">
        <v>0</v>
      </c>
      <c r="BF43" s="68">
        <f t="shared" si="22"/>
        <v>0</v>
      </c>
      <c r="BG43" s="35">
        <v>0</v>
      </c>
      <c r="BH43" s="68">
        <f t="shared" si="23"/>
        <v>0</v>
      </c>
      <c r="BI43" s="35">
        <v>0</v>
      </c>
      <c r="BJ43" s="68">
        <f t="shared" si="24"/>
        <v>0</v>
      </c>
      <c r="BK43" s="35">
        <v>0</v>
      </c>
      <c r="BL43" s="68">
        <f t="shared" si="25"/>
        <v>0</v>
      </c>
    </row>
    <row r="44" spans="1:64" ht="27.75" customHeight="1" x14ac:dyDescent="0.25">
      <c r="A44" s="33">
        <v>365</v>
      </c>
      <c r="B44" s="45" t="s">
        <v>300</v>
      </c>
      <c r="C44" s="34" t="s">
        <v>451</v>
      </c>
      <c r="D44" s="36" t="s">
        <v>452</v>
      </c>
      <c r="E44" s="34" t="s">
        <v>32</v>
      </c>
      <c r="F44" s="39">
        <v>84</v>
      </c>
      <c r="G44" s="40">
        <v>9468</v>
      </c>
      <c r="H44" s="40">
        <v>2398</v>
      </c>
      <c r="I44" s="41">
        <v>0</v>
      </c>
      <c r="J44" s="44">
        <v>0.74672581326573728</v>
      </c>
      <c r="K44" s="40">
        <v>2398</v>
      </c>
      <c r="L44" s="42">
        <v>201432</v>
      </c>
      <c r="M44" s="46">
        <v>1.0482180306467299</v>
      </c>
      <c r="N44" s="69">
        <f t="shared" si="0"/>
        <v>2513.6268374908582</v>
      </c>
      <c r="O44" s="35">
        <v>40</v>
      </c>
      <c r="P44" s="68">
        <f t="shared" si="1"/>
        <v>100545.07349963432</v>
      </c>
      <c r="Q44" s="35">
        <v>0</v>
      </c>
      <c r="R44" s="68">
        <f t="shared" si="2"/>
        <v>0</v>
      </c>
      <c r="S44" s="35">
        <v>2</v>
      </c>
      <c r="T44" s="68">
        <f t="shared" si="3"/>
        <v>5027.2536749817164</v>
      </c>
      <c r="U44" s="35">
        <v>0</v>
      </c>
      <c r="V44" s="68">
        <f t="shared" si="4"/>
        <v>0</v>
      </c>
      <c r="W44" s="35">
        <v>2</v>
      </c>
      <c r="X44" s="68">
        <f t="shared" si="5"/>
        <v>5027.2536749817164</v>
      </c>
      <c r="Y44" s="35">
        <v>2</v>
      </c>
      <c r="Z44" s="68">
        <f t="shared" si="6"/>
        <v>5027.2536749817164</v>
      </c>
      <c r="AA44" s="35">
        <v>2</v>
      </c>
      <c r="AB44" s="68">
        <f t="shared" si="7"/>
        <v>5027.2536749817164</v>
      </c>
      <c r="AC44" s="35">
        <v>2</v>
      </c>
      <c r="AD44" s="68">
        <f t="shared" si="8"/>
        <v>5027.2536749817164</v>
      </c>
      <c r="AE44" s="35">
        <v>2</v>
      </c>
      <c r="AF44" s="68">
        <f t="shared" si="9"/>
        <v>5027.2536749817164</v>
      </c>
      <c r="AG44" s="35">
        <v>2</v>
      </c>
      <c r="AH44" s="68">
        <f t="shared" si="10"/>
        <v>5027.2536749817164</v>
      </c>
      <c r="AI44" s="35">
        <v>2</v>
      </c>
      <c r="AJ44" s="68">
        <f t="shared" si="11"/>
        <v>5027.2536749817164</v>
      </c>
      <c r="AK44" s="35">
        <v>2</v>
      </c>
      <c r="AL44" s="68">
        <f t="shared" si="12"/>
        <v>5027.2536749817164</v>
      </c>
      <c r="AM44" s="35">
        <v>2</v>
      </c>
      <c r="AN44" s="68">
        <f t="shared" si="13"/>
        <v>5027.2536749817164</v>
      </c>
      <c r="AO44" s="35">
        <v>2</v>
      </c>
      <c r="AP44" s="68">
        <f t="shared" si="14"/>
        <v>5027.2536749817164</v>
      </c>
      <c r="AQ44" s="35">
        <v>2</v>
      </c>
      <c r="AR44" s="68">
        <f t="shared" si="15"/>
        <v>5027.2536749817164</v>
      </c>
      <c r="AS44" s="35">
        <v>2</v>
      </c>
      <c r="AT44" s="68">
        <f t="shared" si="16"/>
        <v>5027.2536749817164</v>
      </c>
      <c r="AU44" s="35">
        <v>2</v>
      </c>
      <c r="AV44" s="68">
        <f t="shared" si="17"/>
        <v>5027.2536749817164</v>
      </c>
      <c r="AW44" s="35">
        <v>2</v>
      </c>
      <c r="AX44" s="68">
        <f t="shared" si="18"/>
        <v>5027.2536749817164</v>
      </c>
      <c r="AY44" s="35">
        <v>2</v>
      </c>
      <c r="AZ44" s="68">
        <f t="shared" si="19"/>
        <v>5027.2536749817164</v>
      </c>
      <c r="BA44" s="35">
        <v>2</v>
      </c>
      <c r="BB44" s="68">
        <f t="shared" si="20"/>
        <v>5027.2536749817164</v>
      </c>
      <c r="BC44" s="35">
        <v>2</v>
      </c>
      <c r="BD44" s="68">
        <f t="shared" si="21"/>
        <v>5027.2536749817164</v>
      </c>
      <c r="BE44" s="35">
        <v>2</v>
      </c>
      <c r="BF44" s="68">
        <f t="shared" si="22"/>
        <v>5027.2536749817164</v>
      </c>
      <c r="BG44" s="35">
        <v>2</v>
      </c>
      <c r="BH44" s="68">
        <f t="shared" si="23"/>
        <v>5027.2536749817164</v>
      </c>
      <c r="BI44" s="35">
        <v>2</v>
      </c>
      <c r="BJ44" s="68">
        <f t="shared" si="24"/>
        <v>5027.2536749817164</v>
      </c>
      <c r="BK44" s="35">
        <v>2</v>
      </c>
      <c r="BL44" s="68">
        <f t="shared" si="25"/>
        <v>5027.2536749817164</v>
      </c>
    </row>
    <row r="45" spans="1:64" ht="27.75" customHeight="1" x14ac:dyDescent="0.25">
      <c r="A45" s="33">
        <v>375</v>
      </c>
      <c r="B45" s="45" t="s">
        <v>300</v>
      </c>
      <c r="C45" s="34" t="s">
        <v>453</v>
      </c>
      <c r="D45" s="36" t="s">
        <v>454</v>
      </c>
      <c r="E45" s="34" t="s">
        <v>32</v>
      </c>
      <c r="F45" s="39">
        <v>0</v>
      </c>
      <c r="G45" s="40">
        <v>0</v>
      </c>
      <c r="H45" s="40">
        <v>0</v>
      </c>
      <c r="I45" s="41">
        <v>0</v>
      </c>
      <c r="J45" s="44">
        <v>0</v>
      </c>
      <c r="K45" s="40">
        <v>0</v>
      </c>
      <c r="L45" s="42">
        <v>0</v>
      </c>
      <c r="M45" s="46">
        <v>1.0482180306467299</v>
      </c>
      <c r="N45" s="69">
        <f t="shared" si="0"/>
        <v>0</v>
      </c>
      <c r="O45" s="35">
        <v>0</v>
      </c>
      <c r="P45" s="68">
        <f t="shared" si="1"/>
        <v>0</v>
      </c>
      <c r="Q45" s="35">
        <v>0</v>
      </c>
      <c r="R45" s="68">
        <f t="shared" si="2"/>
        <v>0</v>
      </c>
      <c r="S45" s="35">
        <v>0</v>
      </c>
      <c r="T45" s="68">
        <f t="shared" si="3"/>
        <v>0</v>
      </c>
      <c r="U45" s="35">
        <v>0</v>
      </c>
      <c r="V45" s="68">
        <f t="shared" si="4"/>
        <v>0</v>
      </c>
      <c r="W45" s="35">
        <v>0</v>
      </c>
      <c r="X45" s="68">
        <f t="shared" si="5"/>
        <v>0</v>
      </c>
      <c r="Y45" s="35">
        <v>0</v>
      </c>
      <c r="Z45" s="68">
        <f t="shared" si="6"/>
        <v>0</v>
      </c>
      <c r="AA45" s="35">
        <v>0</v>
      </c>
      <c r="AB45" s="68">
        <f t="shared" si="7"/>
        <v>0</v>
      </c>
      <c r="AC45" s="35">
        <v>0</v>
      </c>
      <c r="AD45" s="68">
        <f t="shared" si="8"/>
        <v>0</v>
      </c>
      <c r="AE45" s="35">
        <v>0</v>
      </c>
      <c r="AF45" s="68">
        <f t="shared" si="9"/>
        <v>0</v>
      </c>
      <c r="AG45" s="35">
        <v>0</v>
      </c>
      <c r="AH45" s="68">
        <f t="shared" si="10"/>
        <v>0</v>
      </c>
      <c r="AI45" s="35">
        <v>0</v>
      </c>
      <c r="AJ45" s="68">
        <f t="shared" si="11"/>
        <v>0</v>
      </c>
      <c r="AK45" s="35">
        <v>0</v>
      </c>
      <c r="AL45" s="68">
        <f t="shared" si="12"/>
        <v>0</v>
      </c>
      <c r="AM45" s="35">
        <v>0</v>
      </c>
      <c r="AN45" s="68">
        <f t="shared" si="13"/>
        <v>0</v>
      </c>
      <c r="AO45" s="35">
        <v>0</v>
      </c>
      <c r="AP45" s="68">
        <f t="shared" si="14"/>
        <v>0</v>
      </c>
      <c r="AQ45" s="35">
        <v>0</v>
      </c>
      <c r="AR45" s="68">
        <f t="shared" si="15"/>
        <v>0</v>
      </c>
      <c r="AS45" s="35">
        <v>0</v>
      </c>
      <c r="AT45" s="68">
        <f t="shared" si="16"/>
        <v>0</v>
      </c>
      <c r="AU45" s="35">
        <v>0</v>
      </c>
      <c r="AV45" s="68">
        <f t="shared" si="17"/>
        <v>0</v>
      </c>
      <c r="AW45" s="35">
        <v>0</v>
      </c>
      <c r="AX45" s="68">
        <f t="shared" si="18"/>
        <v>0</v>
      </c>
      <c r="AY45" s="35">
        <v>0</v>
      </c>
      <c r="AZ45" s="68">
        <f t="shared" si="19"/>
        <v>0</v>
      </c>
      <c r="BA45" s="35">
        <v>0</v>
      </c>
      <c r="BB45" s="68">
        <f t="shared" si="20"/>
        <v>0</v>
      </c>
      <c r="BC45" s="35">
        <v>0</v>
      </c>
      <c r="BD45" s="68">
        <f t="shared" si="21"/>
        <v>0</v>
      </c>
      <c r="BE45" s="35">
        <v>0</v>
      </c>
      <c r="BF45" s="68">
        <f t="shared" si="22"/>
        <v>0</v>
      </c>
      <c r="BG45" s="35">
        <v>0</v>
      </c>
      <c r="BH45" s="68">
        <f t="shared" si="23"/>
        <v>0</v>
      </c>
      <c r="BI45" s="35">
        <v>0</v>
      </c>
      <c r="BJ45" s="68">
        <f t="shared" si="24"/>
        <v>0</v>
      </c>
      <c r="BK45" s="35">
        <v>0</v>
      </c>
      <c r="BL45" s="68">
        <f t="shared" si="25"/>
        <v>0</v>
      </c>
    </row>
    <row r="46" spans="1:64" ht="27.75" customHeight="1" x14ac:dyDescent="0.25">
      <c r="A46" s="33">
        <v>378</v>
      </c>
      <c r="B46" s="45" t="s">
        <v>300</v>
      </c>
      <c r="C46" s="34" t="s">
        <v>455</v>
      </c>
      <c r="D46" s="36" t="s">
        <v>456</v>
      </c>
      <c r="E46" s="34" t="s">
        <v>32</v>
      </c>
      <c r="F46" s="39">
        <v>0</v>
      </c>
      <c r="G46" s="40">
        <v>0</v>
      </c>
      <c r="H46" s="40">
        <v>0</v>
      </c>
      <c r="I46" s="41">
        <v>0</v>
      </c>
      <c r="J46" s="44">
        <v>0</v>
      </c>
      <c r="K46" s="40">
        <v>0</v>
      </c>
      <c r="L46" s="42">
        <v>0</v>
      </c>
      <c r="M46" s="46">
        <v>1.0482180306467299</v>
      </c>
      <c r="N46" s="69">
        <f t="shared" si="0"/>
        <v>0</v>
      </c>
      <c r="O46" s="35">
        <v>0</v>
      </c>
      <c r="P46" s="68">
        <f t="shared" si="1"/>
        <v>0</v>
      </c>
      <c r="Q46" s="35">
        <v>0</v>
      </c>
      <c r="R46" s="68">
        <f t="shared" si="2"/>
        <v>0</v>
      </c>
      <c r="S46" s="35">
        <v>0</v>
      </c>
      <c r="T46" s="68">
        <f t="shared" si="3"/>
        <v>0</v>
      </c>
      <c r="U46" s="35">
        <v>0</v>
      </c>
      <c r="V46" s="68">
        <f t="shared" si="4"/>
        <v>0</v>
      </c>
      <c r="W46" s="35">
        <v>0</v>
      </c>
      <c r="X46" s="68">
        <f t="shared" si="5"/>
        <v>0</v>
      </c>
      <c r="Y46" s="35">
        <v>0</v>
      </c>
      <c r="Z46" s="68">
        <f t="shared" si="6"/>
        <v>0</v>
      </c>
      <c r="AA46" s="35">
        <v>0</v>
      </c>
      <c r="AB46" s="68">
        <f t="shared" si="7"/>
        <v>0</v>
      </c>
      <c r="AC46" s="35">
        <v>0</v>
      </c>
      <c r="AD46" s="68">
        <f t="shared" si="8"/>
        <v>0</v>
      </c>
      <c r="AE46" s="35">
        <v>0</v>
      </c>
      <c r="AF46" s="68">
        <f t="shared" si="9"/>
        <v>0</v>
      </c>
      <c r="AG46" s="35">
        <v>0</v>
      </c>
      <c r="AH46" s="68">
        <f t="shared" si="10"/>
        <v>0</v>
      </c>
      <c r="AI46" s="35">
        <v>0</v>
      </c>
      <c r="AJ46" s="68">
        <f t="shared" si="11"/>
        <v>0</v>
      </c>
      <c r="AK46" s="35">
        <v>0</v>
      </c>
      <c r="AL46" s="68">
        <f t="shared" si="12"/>
        <v>0</v>
      </c>
      <c r="AM46" s="35">
        <v>0</v>
      </c>
      <c r="AN46" s="68">
        <f t="shared" si="13"/>
        <v>0</v>
      </c>
      <c r="AO46" s="35">
        <v>0</v>
      </c>
      <c r="AP46" s="68">
        <f t="shared" si="14"/>
        <v>0</v>
      </c>
      <c r="AQ46" s="35">
        <v>0</v>
      </c>
      <c r="AR46" s="68">
        <f t="shared" si="15"/>
        <v>0</v>
      </c>
      <c r="AS46" s="35">
        <v>0</v>
      </c>
      <c r="AT46" s="68">
        <f t="shared" si="16"/>
        <v>0</v>
      </c>
      <c r="AU46" s="35">
        <v>0</v>
      </c>
      <c r="AV46" s="68">
        <f t="shared" si="17"/>
        <v>0</v>
      </c>
      <c r="AW46" s="35">
        <v>0</v>
      </c>
      <c r="AX46" s="68">
        <f t="shared" si="18"/>
        <v>0</v>
      </c>
      <c r="AY46" s="35">
        <v>0</v>
      </c>
      <c r="AZ46" s="68">
        <f t="shared" si="19"/>
        <v>0</v>
      </c>
      <c r="BA46" s="35">
        <v>0</v>
      </c>
      <c r="BB46" s="68">
        <f t="shared" si="20"/>
        <v>0</v>
      </c>
      <c r="BC46" s="35">
        <v>0</v>
      </c>
      <c r="BD46" s="68">
        <f t="shared" si="21"/>
        <v>0</v>
      </c>
      <c r="BE46" s="35">
        <v>0</v>
      </c>
      <c r="BF46" s="68">
        <f t="shared" si="22"/>
        <v>0</v>
      </c>
      <c r="BG46" s="35">
        <v>0</v>
      </c>
      <c r="BH46" s="68">
        <f t="shared" si="23"/>
        <v>0</v>
      </c>
      <c r="BI46" s="35">
        <v>0</v>
      </c>
      <c r="BJ46" s="68">
        <f t="shared" si="24"/>
        <v>0</v>
      </c>
      <c r="BK46" s="35">
        <v>0</v>
      </c>
      <c r="BL46" s="68">
        <f t="shared" si="25"/>
        <v>0</v>
      </c>
    </row>
    <row r="47" spans="1:64" ht="27.75" customHeight="1" x14ac:dyDescent="0.25">
      <c r="A47" s="33">
        <v>381</v>
      </c>
      <c r="B47" s="45" t="s">
        <v>300</v>
      </c>
      <c r="C47" s="34" t="s">
        <v>457</v>
      </c>
      <c r="D47" s="36" t="s">
        <v>458</v>
      </c>
      <c r="E47" s="34" t="s">
        <v>32</v>
      </c>
      <c r="F47" s="39">
        <v>0</v>
      </c>
      <c r="G47" s="40">
        <v>0</v>
      </c>
      <c r="H47" s="40">
        <v>0</v>
      </c>
      <c r="I47" s="41">
        <v>0</v>
      </c>
      <c r="J47" s="44">
        <v>0</v>
      </c>
      <c r="K47" s="40">
        <v>0</v>
      </c>
      <c r="L47" s="42">
        <v>0</v>
      </c>
      <c r="M47" s="46">
        <v>1.0482180306467299</v>
      </c>
      <c r="N47" s="69">
        <f t="shared" si="0"/>
        <v>0</v>
      </c>
      <c r="O47" s="35">
        <v>0</v>
      </c>
      <c r="P47" s="68">
        <f t="shared" si="1"/>
        <v>0</v>
      </c>
      <c r="Q47" s="35">
        <v>0</v>
      </c>
      <c r="R47" s="68">
        <f t="shared" si="2"/>
        <v>0</v>
      </c>
      <c r="S47" s="35">
        <v>0</v>
      </c>
      <c r="T47" s="68">
        <f t="shared" si="3"/>
        <v>0</v>
      </c>
      <c r="U47" s="35">
        <v>0</v>
      </c>
      <c r="V47" s="68">
        <f t="shared" si="4"/>
        <v>0</v>
      </c>
      <c r="W47" s="35">
        <v>0</v>
      </c>
      <c r="X47" s="68">
        <f t="shared" si="5"/>
        <v>0</v>
      </c>
      <c r="Y47" s="35">
        <v>0</v>
      </c>
      <c r="Z47" s="68">
        <f t="shared" si="6"/>
        <v>0</v>
      </c>
      <c r="AA47" s="35">
        <v>0</v>
      </c>
      <c r="AB47" s="68">
        <f t="shared" si="7"/>
        <v>0</v>
      </c>
      <c r="AC47" s="35">
        <v>0</v>
      </c>
      <c r="AD47" s="68">
        <f t="shared" si="8"/>
        <v>0</v>
      </c>
      <c r="AE47" s="35">
        <v>0</v>
      </c>
      <c r="AF47" s="68">
        <f t="shared" si="9"/>
        <v>0</v>
      </c>
      <c r="AG47" s="35">
        <v>0</v>
      </c>
      <c r="AH47" s="68">
        <f t="shared" si="10"/>
        <v>0</v>
      </c>
      <c r="AI47" s="35">
        <v>0</v>
      </c>
      <c r="AJ47" s="68">
        <f t="shared" si="11"/>
        <v>0</v>
      </c>
      <c r="AK47" s="35">
        <v>0</v>
      </c>
      <c r="AL47" s="68">
        <f t="shared" si="12"/>
        <v>0</v>
      </c>
      <c r="AM47" s="35">
        <v>0</v>
      </c>
      <c r="AN47" s="68">
        <f t="shared" si="13"/>
        <v>0</v>
      </c>
      <c r="AO47" s="35">
        <v>0</v>
      </c>
      <c r="AP47" s="68">
        <f t="shared" si="14"/>
        <v>0</v>
      </c>
      <c r="AQ47" s="35">
        <v>0</v>
      </c>
      <c r="AR47" s="68">
        <f t="shared" si="15"/>
        <v>0</v>
      </c>
      <c r="AS47" s="35">
        <v>0</v>
      </c>
      <c r="AT47" s="68">
        <f t="shared" si="16"/>
        <v>0</v>
      </c>
      <c r="AU47" s="35">
        <v>0</v>
      </c>
      <c r="AV47" s="68">
        <f t="shared" si="17"/>
        <v>0</v>
      </c>
      <c r="AW47" s="35">
        <v>0</v>
      </c>
      <c r="AX47" s="68">
        <f t="shared" si="18"/>
        <v>0</v>
      </c>
      <c r="AY47" s="35">
        <v>0</v>
      </c>
      <c r="AZ47" s="68">
        <f t="shared" si="19"/>
        <v>0</v>
      </c>
      <c r="BA47" s="35">
        <v>0</v>
      </c>
      <c r="BB47" s="68">
        <f t="shared" si="20"/>
        <v>0</v>
      </c>
      <c r="BC47" s="35">
        <v>0</v>
      </c>
      <c r="BD47" s="68">
        <f t="shared" si="21"/>
        <v>0</v>
      </c>
      <c r="BE47" s="35">
        <v>0</v>
      </c>
      <c r="BF47" s="68">
        <f t="shared" si="22"/>
        <v>0</v>
      </c>
      <c r="BG47" s="35">
        <v>0</v>
      </c>
      <c r="BH47" s="68">
        <f t="shared" si="23"/>
        <v>0</v>
      </c>
      <c r="BI47" s="35">
        <v>0</v>
      </c>
      <c r="BJ47" s="68">
        <f t="shared" si="24"/>
        <v>0</v>
      </c>
      <c r="BK47" s="35">
        <v>0</v>
      </c>
      <c r="BL47" s="68">
        <f t="shared" si="25"/>
        <v>0</v>
      </c>
    </row>
    <row r="48" spans="1:64" ht="27.75" customHeight="1" x14ac:dyDescent="0.25">
      <c r="A48" s="33">
        <v>383</v>
      </c>
      <c r="B48" s="45" t="s">
        <v>300</v>
      </c>
      <c r="C48" s="34" t="s">
        <v>459</v>
      </c>
      <c r="D48" s="36" t="s">
        <v>460</v>
      </c>
      <c r="E48" s="34" t="s">
        <v>32</v>
      </c>
      <c r="F48" s="39">
        <v>0</v>
      </c>
      <c r="G48" s="40">
        <v>0</v>
      </c>
      <c r="H48" s="40">
        <v>0</v>
      </c>
      <c r="I48" s="41">
        <v>0</v>
      </c>
      <c r="J48" s="44">
        <v>0</v>
      </c>
      <c r="K48" s="40">
        <v>0</v>
      </c>
      <c r="L48" s="42">
        <v>0</v>
      </c>
      <c r="M48" s="46">
        <v>1.0482180306467299</v>
      </c>
      <c r="N48" s="69">
        <f t="shared" si="0"/>
        <v>0</v>
      </c>
      <c r="O48" s="35">
        <v>0</v>
      </c>
      <c r="P48" s="68">
        <f t="shared" si="1"/>
        <v>0</v>
      </c>
      <c r="Q48" s="35">
        <v>0</v>
      </c>
      <c r="R48" s="68">
        <f t="shared" si="2"/>
        <v>0</v>
      </c>
      <c r="S48" s="35">
        <v>0</v>
      </c>
      <c r="T48" s="68">
        <f t="shared" si="3"/>
        <v>0</v>
      </c>
      <c r="U48" s="35">
        <v>0</v>
      </c>
      <c r="V48" s="68">
        <f t="shared" si="4"/>
        <v>0</v>
      </c>
      <c r="W48" s="35">
        <v>0</v>
      </c>
      <c r="X48" s="68">
        <f t="shared" si="5"/>
        <v>0</v>
      </c>
      <c r="Y48" s="35">
        <v>0</v>
      </c>
      <c r="Z48" s="68">
        <f t="shared" si="6"/>
        <v>0</v>
      </c>
      <c r="AA48" s="35">
        <v>0</v>
      </c>
      <c r="AB48" s="68">
        <f t="shared" si="7"/>
        <v>0</v>
      </c>
      <c r="AC48" s="35">
        <v>0</v>
      </c>
      <c r="AD48" s="68">
        <f t="shared" si="8"/>
        <v>0</v>
      </c>
      <c r="AE48" s="35">
        <v>0</v>
      </c>
      <c r="AF48" s="68">
        <f t="shared" si="9"/>
        <v>0</v>
      </c>
      <c r="AG48" s="35">
        <v>0</v>
      </c>
      <c r="AH48" s="68">
        <f t="shared" si="10"/>
        <v>0</v>
      </c>
      <c r="AI48" s="35">
        <v>0</v>
      </c>
      <c r="AJ48" s="68">
        <f t="shared" si="11"/>
        <v>0</v>
      </c>
      <c r="AK48" s="35">
        <v>0</v>
      </c>
      <c r="AL48" s="68">
        <f t="shared" si="12"/>
        <v>0</v>
      </c>
      <c r="AM48" s="35">
        <v>0</v>
      </c>
      <c r="AN48" s="68">
        <f t="shared" si="13"/>
        <v>0</v>
      </c>
      <c r="AO48" s="35">
        <v>0</v>
      </c>
      <c r="AP48" s="68">
        <f t="shared" si="14"/>
        <v>0</v>
      </c>
      <c r="AQ48" s="35">
        <v>0</v>
      </c>
      <c r="AR48" s="68">
        <f t="shared" si="15"/>
        <v>0</v>
      </c>
      <c r="AS48" s="35">
        <v>0</v>
      </c>
      <c r="AT48" s="68">
        <f t="shared" si="16"/>
        <v>0</v>
      </c>
      <c r="AU48" s="35">
        <v>0</v>
      </c>
      <c r="AV48" s="68">
        <f t="shared" si="17"/>
        <v>0</v>
      </c>
      <c r="AW48" s="35">
        <v>0</v>
      </c>
      <c r="AX48" s="68">
        <f t="shared" si="18"/>
        <v>0</v>
      </c>
      <c r="AY48" s="35">
        <v>0</v>
      </c>
      <c r="AZ48" s="68">
        <f t="shared" si="19"/>
        <v>0</v>
      </c>
      <c r="BA48" s="35">
        <v>0</v>
      </c>
      <c r="BB48" s="68">
        <f t="shared" si="20"/>
        <v>0</v>
      </c>
      <c r="BC48" s="35">
        <v>0</v>
      </c>
      <c r="BD48" s="68">
        <f t="shared" si="21"/>
        <v>0</v>
      </c>
      <c r="BE48" s="35">
        <v>0</v>
      </c>
      <c r="BF48" s="68">
        <f t="shared" si="22"/>
        <v>0</v>
      </c>
      <c r="BG48" s="35">
        <v>0</v>
      </c>
      <c r="BH48" s="68">
        <f t="shared" si="23"/>
        <v>0</v>
      </c>
      <c r="BI48" s="35">
        <v>0</v>
      </c>
      <c r="BJ48" s="68">
        <f t="shared" si="24"/>
        <v>0</v>
      </c>
      <c r="BK48" s="35">
        <v>0</v>
      </c>
      <c r="BL48" s="68">
        <f t="shared" si="25"/>
        <v>0</v>
      </c>
    </row>
    <row r="49" spans="1:64" ht="27.75" customHeight="1" x14ac:dyDescent="0.25">
      <c r="A49" s="33">
        <v>385</v>
      </c>
      <c r="B49" s="45" t="s">
        <v>300</v>
      </c>
      <c r="C49" s="34" t="s">
        <v>461</v>
      </c>
      <c r="D49" s="36" t="s">
        <v>462</v>
      </c>
      <c r="E49" s="34" t="s">
        <v>32</v>
      </c>
      <c r="F49" s="39">
        <v>0</v>
      </c>
      <c r="G49" s="40">
        <v>0</v>
      </c>
      <c r="H49" s="40">
        <v>0</v>
      </c>
      <c r="I49" s="41">
        <v>0</v>
      </c>
      <c r="J49" s="44">
        <v>0</v>
      </c>
      <c r="K49" s="40">
        <v>0</v>
      </c>
      <c r="L49" s="42">
        <v>0</v>
      </c>
      <c r="M49" s="46">
        <v>1.0482180306467299</v>
      </c>
      <c r="N49" s="69">
        <f t="shared" si="0"/>
        <v>0</v>
      </c>
      <c r="O49" s="35">
        <v>0</v>
      </c>
      <c r="P49" s="68">
        <f t="shared" si="1"/>
        <v>0</v>
      </c>
      <c r="Q49" s="35">
        <v>0</v>
      </c>
      <c r="R49" s="68">
        <f t="shared" si="2"/>
        <v>0</v>
      </c>
      <c r="S49" s="35">
        <v>0</v>
      </c>
      <c r="T49" s="68">
        <f t="shared" si="3"/>
        <v>0</v>
      </c>
      <c r="U49" s="35">
        <v>0</v>
      </c>
      <c r="V49" s="68">
        <f t="shared" si="4"/>
        <v>0</v>
      </c>
      <c r="W49" s="35">
        <v>0</v>
      </c>
      <c r="X49" s="68">
        <f t="shared" si="5"/>
        <v>0</v>
      </c>
      <c r="Y49" s="35">
        <v>0</v>
      </c>
      <c r="Z49" s="68">
        <f t="shared" si="6"/>
        <v>0</v>
      </c>
      <c r="AA49" s="35">
        <v>0</v>
      </c>
      <c r="AB49" s="68">
        <f t="shared" si="7"/>
        <v>0</v>
      </c>
      <c r="AC49" s="35">
        <v>0</v>
      </c>
      <c r="AD49" s="68">
        <f t="shared" si="8"/>
        <v>0</v>
      </c>
      <c r="AE49" s="35">
        <v>0</v>
      </c>
      <c r="AF49" s="68">
        <f t="shared" si="9"/>
        <v>0</v>
      </c>
      <c r="AG49" s="35">
        <v>0</v>
      </c>
      <c r="AH49" s="68">
        <f t="shared" si="10"/>
        <v>0</v>
      </c>
      <c r="AI49" s="35">
        <v>0</v>
      </c>
      <c r="AJ49" s="68">
        <f t="shared" si="11"/>
        <v>0</v>
      </c>
      <c r="AK49" s="35">
        <v>0</v>
      </c>
      <c r="AL49" s="68">
        <f t="shared" si="12"/>
        <v>0</v>
      </c>
      <c r="AM49" s="35">
        <v>0</v>
      </c>
      <c r="AN49" s="68">
        <f t="shared" si="13"/>
        <v>0</v>
      </c>
      <c r="AO49" s="35">
        <v>0</v>
      </c>
      <c r="AP49" s="68">
        <f t="shared" si="14"/>
        <v>0</v>
      </c>
      <c r="AQ49" s="35">
        <v>0</v>
      </c>
      <c r="AR49" s="68">
        <f t="shared" si="15"/>
        <v>0</v>
      </c>
      <c r="AS49" s="35">
        <v>0</v>
      </c>
      <c r="AT49" s="68">
        <f t="shared" si="16"/>
        <v>0</v>
      </c>
      <c r="AU49" s="35">
        <v>0</v>
      </c>
      <c r="AV49" s="68">
        <f t="shared" si="17"/>
        <v>0</v>
      </c>
      <c r="AW49" s="35">
        <v>0</v>
      </c>
      <c r="AX49" s="68">
        <f t="shared" si="18"/>
        <v>0</v>
      </c>
      <c r="AY49" s="35">
        <v>0</v>
      </c>
      <c r="AZ49" s="68">
        <f t="shared" si="19"/>
        <v>0</v>
      </c>
      <c r="BA49" s="35">
        <v>0</v>
      </c>
      <c r="BB49" s="68">
        <f t="shared" si="20"/>
        <v>0</v>
      </c>
      <c r="BC49" s="35">
        <v>0</v>
      </c>
      <c r="BD49" s="68">
        <f t="shared" si="21"/>
        <v>0</v>
      </c>
      <c r="BE49" s="35">
        <v>0</v>
      </c>
      <c r="BF49" s="68">
        <f t="shared" si="22"/>
        <v>0</v>
      </c>
      <c r="BG49" s="35">
        <v>0</v>
      </c>
      <c r="BH49" s="68">
        <f t="shared" si="23"/>
        <v>0</v>
      </c>
      <c r="BI49" s="35">
        <v>0</v>
      </c>
      <c r="BJ49" s="68">
        <f t="shared" si="24"/>
        <v>0</v>
      </c>
      <c r="BK49" s="35">
        <v>0</v>
      </c>
      <c r="BL49" s="68">
        <f t="shared" si="25"/>
        <v>0</v>
      </c>
    </row>
    <row r="50" spans="1:64" ht="27.75" customHeight="1" x14ac:dyDescent="0.25">
      <c r="A50" s="33">
        <v>386</v>
      </c>
      <c r="B50" s="45" t="s">
        <v>300</v>
      </c>
      <c r="C50" s="34" t="s">
        <v>463</v>
      </c>
      <c r="D50" s="36" t="s">
        <v>464</v>
      </c>
      <c r="E50" s="34" t="s">
        <v>32</v>
      </c>
      <c r="F50" s="39">
        <v>0</v>
      </c>
      <c r="G50" s="40">
        <v>0</v>
      </c>
      <c r="H50" s="40">
        <v>0</v>
      </c>
      <c r="I50" s="41">
        <v>0</v>
      </c>
      <c r="J50" s="44">
        <v>0</v>
      </c>
      <c r="K50" s="40">
        <v>0</v>
      </c>
      <c r="L50" s="42">
        <v>0</v>
      </c>
      <c r="M50" s="46">
        <v>1.0482180306467299</v>
      </c>
      <c r="N50" s="69">
        <f t="shared" si="0"/>
        <v>0</v>
      </c>
      <c r="O50" s="35">
        <v>0</v>
      </c>
      <c r="P50" s="68">
        <f t="shared" si="1"/>
        <v>0</v>
      </c>
      <c r="Q50" s="35">
        <v>0</v>
      </c>
      <c r="R50" s="68">
        <f t="shared" si="2"/>
        <v>0</v>
      </c>
      <c r="S50" s="35">
        <v>0</v>
      </c>
      <c r="T50" s="68">
        <f t="shared" si="3"/>
        <v>0</v>
      </c>
      <c r="U50" s="35">
        <v>0</v>
      </c>
      <c r="V50" s="68">
        <f t="shared" si="4"/>
        <v>0</v>
      </c>
      <c r="W50" s="35">
        <v>0</v>
      </c>
      <c r="X50" s="68">
        <f t="shared" si="5"/>
        <v>0</v>
      </c>
      <c r="Y50" s="35">
        <v>0</v>
      </c>
      <c r="Z50" s="68">
        <f t="shared" si="6"/>
        <v>0</v>
      </c>
      <c r="AA50" s="35">
        <v>0</v>
      </c>
      <c r="AB50" s="68">
        <f t="shared" si="7"/>
        <v>0</v>
      </c>
      <c r="AC50" s="35">
        <v>0</v>
      </c>
      <c r="AD50" s="68">
        <f t="shared" si="8"/>
        <v>0</v>
      </c>
      <c r="AE50" s="35">
        <v>0</v>
      </c>
      <c r="AF50" s="68">
        <f t="shared" si="9"/>
        <v>0</v>
      </c>
      <c r="AG50" s="35">
        <v>0</v>
      </c>
      <c r="AH50" s="68">
        <f t="shared" si="10"/>
        <v>0</v>
      </c>
      <c r="AI50" s="35">
        <v>0</v>
      </c>
      <c r="AJ50" s="68">
        <f t="shared" si="11"/>
        <v>0</v>
      </c>
      <c r="AK50" s="35">
        <v>0</v>
      </c>
      <c r="AL50" s="68">
        <f t="shared" si="12"/>
        <v>0</v>
      </c>
      <c r="AM50" s="35">
        <v>0</v>
      </c>
      <c r="AN50" s="68">
        <f t="shared" si="13"/>
        <v>0</v>
      </c>
      <c r="AO50" s="35">
        <v>0</v>
      </c>
      <c r="AP50" s="68">
        <f t="shared" si="14"/>
        <v>0</v>
      </c>
      <c r="AQ50" s="35">
        <v>0</v>
      </c>
      <c r="AR50" s="68">
        <f t="shared" si="15"/>
        <v>0</v>
      </c>
      <c r="AS50" s="35">
        <v>0</v>
      </c>
      <c r="AT50" s="68">
        <f t="shared" si="16"/>
        <v>0</v>
      </c>
      <c r="AU50" s="35">
        <v>0</v>
      </c>
      <c r="AV50" s="68">
        <f t="shared" si="17"/>
        <v>0</v>
      </c>
      <c r="AW50" s="35">
        <v>0</v>
      </c>
      <c r="AX50" s="68">
        <f t="shared" si="18"/>
        <v>0</v>
      </c>
      <c r="AY50" s="35">
        <v>0</v>
      </c>
      <c r="AZ50" s="68">
        <f t="shared" si="19"/>
        <v>0</v>
      </c>
      <c r="BA50" s="35">
        <v>0</v>
      </c>
      <c r="BB50" s="68">
        <f t="shared" si="20"/>
        <v>0</v>
      </c>
      <c r="BC50" s="35">
        <v>0</v>
      </c>
      <c r="BD50" s="68">
        <f t="shared" si="21"/>
        <v>0</v>
      </c>
      <c r="BE50" s="35">
        <v>0</v>
      </c>
      <c r="BF50" s="68">
        <f t="shared" si="22"/>
        <v>0</v>
      </c>
      <c r="BG50" s="35">
        <v>0</v>
      </c>
      <c r="BH50" s="68">
        <f t="shared" si="23"/>
        <v>0</v>
      </c>
      <c r="BI50" s="35">
        <v>0</v>
      </c>
      <c r="BJ50" s="68">
        <f t="shared" si="24"/>
        <v>0</v>
      </c>
      <c r="BK50" s="35">
        <v>0</v>
      </c>
      <c r="BL50" s="68">
        <f t="shared" si="25"/>
        <v>0</v>
      </c>
    </row>
    <row r="51" spans="1:64" ht="27.75" customHeight="1" x14ac:dyDescent="0.25">
      <c r="A51" s="33">
        <v>387</v>
      </c>
      <c r="B51" s="45" t="s">
        <v>300</v>
      </c>
      <c r="C51" s="34" t="s">
        <v>465</v>
      </c>
      <c r="D51" s="36" t="s">
        <v>466</v>
      </c>
      <c r="E51" s="34" t="s">
        <v>32</v>
      </c>
      <c r="F51" s="39">
        <v>61</v>
      </c>
      <c r="G51" s="40">
        <v>70063</v>
      </c>
      <c r="H51" s="40">
        <v>34243</v>
      </c>
      <c r="I51" s="41">
        <v>0</v>
      </c>
      <c r="J51" s="44">
        <v>0.51125415697301002</v>
      </c>
      <c r="K51" s="40">
        <v>34243</v>
      </c>
      <c r="L51" s="42">
        <v>2088823</v>
      </c>
      <c r="M51" s="46">
        <v>1.0482180306467299</v>
      </c>
      <c r="N51" s="69">
        <f t="shared" si="0"/>
        <v>35894.130023435973</v>
      </c>
      <c r="O51" s="35">
        <v>28</v>
      </c>
      <c r="P51" s="68">
        <f t="shared" si="1"/>
        <v>1005035.6406562072</v>
      </c>
      <c r="Q51" s="35">
        <v>0</v>
      </c>
      <c r="R51" s="68">
        <f t="shared" si="2"/>
        <v>0</v>
      </c>
      <c r="S51" s="35">
        <v>1</v>
      </c>
      <c r="T51" s="68">
        <f t="shared" si="3"/>
        <v>35894.130023435973</v>
      </c>
      <c r="U51" s="35">
        <v>0</v>
      </c>
      <c r="V51" s="68">
        <f t="shared" si="4"/>
        <v>0</v>
      </c>
      <c r="W51" s="35">
        <v>2</v>
      </c>
      <c r="X51" s="68">
        <f t="shared" si="5"/>
        <v>71788.260046871947</v>
      </c>
      <c r="Y51" s="35">
        <v>2</v>
      </c>
      <c r="Z51" s="68">
        <f t="shared" si="6"/>
        <v>71788.260046871947</v>
      </c>
      <c r="AA51" s="35">
        <v>2</v>
      </c>
      <c r="AB51" s="68">
        <f t="shared" si="7"/>
        <v>71788.260046871947</v>
      </c>
      <c r="AC51" s="35">
        <v>2</v>
      </c>
      <c r="AD51" s="68">
        <f t="shared" si="8"/>
        <v>71788.260046871947</v>
      </c>
      <c r="AE51" s="35">
        <v>2</v>
      </c>
      <c r="AF51" s="68">
        <f t="shared" si="9"/>
        <v>71788.260046871947</v>
      </c>
      <c r="AG51" s="35">
        <v>4</v>
      </c>
      <c r="AH51" s="68">
        <f t="shared" si="10"/>
        <v>143576.52009374389</v>
      </c>
      <c r="AI51" s="35">
        <v>2</v>
      </c>
      <c r="AJ51" s="68">
        <f t="shared" si="11"/>
        <v>71788.260046871947</v>
      </c>
      <c r="AK51" s="35">
        <v>0</v>
      </c>
      <c r="AL51" s="68">
        <f t="shared" si="12"/>
        <v>0</v>
      </c>
      <c r="AM51" s="35">
        <v>1</v>
      </c>
      <c r="AN51" s="68">
        <f t="shared" si="13"/>
        <v>35894.130023435973</v>
      </c>
      <c r="AO51" s="35">
        <v>2</v>
      </c>
      <c r="AP51" s="68">
        <f t="shared" si="14"/>
        <v>71788.260046871947</v>
      </c>
      <c r="AQ51" s="35">
        <v>1</v>
      </c>
      <c r="AR51" s="68">
        <f t="shared" si="15"/>
        <v>35894.130023435973</v>
      </c>
      <c r="AS51" s="35">
        <v>2</v>
      </c>
      <c r="AT51" s="68">
        <f t="shared" si="16"/>
        <v>71788.260046871947</v>
      </c>
      <c r="AU51" s="35">
        <v>1</v>
      </c>
      <c r="AV51" s="68">
        <f t="shared" si="17"/>
        <v>35894.130023435973</v>
      </c>
      <c r="AW51" s="35">
        <v>2</v>
      </c>
      <c r="AX51" s="68">
        <f t="shared" si="18"/>
        <v>71788.260046871947</v>
      </c>
      <c r="AY51" s="35">
        <v>1</v>
      </c>
      <c r="AZ51" s="68">
        <f t="shared" si="19"/>
        <v>35894.130023435973</v>
      </c>
      <c r="BA51" s="35">
        <v>1</v>
      </c>
      <c r="BB51" s="68">
        <f t="shared" si="20"/>
        <v>35894.130023435973</v>
      </c>
      <c r="BC51" s="35">
        <v>1</v>
      </c>
      <c r="BD51" s="68">
        <f t="shared" si="21"/>
        <v>35894.130023435973</v>
      </c>
      <c r="BE51" s="35">
        <v>1</v>
      </c>
      <c r="BF51" s="68">
        <f t="shared" si="22"/>
        <v>35894.130023435973</v>
      </c>
      <c r="BG51" s="35">
        <v>1</v>
      </c>
      <c r="BH51" s="68">
        <f t="shared" si="23"/>
        <v>35894.130023435973</v>
      </c>
      <c r="BI51" s="35">
        <v>1</v>
      </c>
      <c r="BJ51" s="68">
        <f t="shared" si="24"/>
        <v>35894.130023435973</v>
      </c>
      <c r="BK51" s="35">
        <v>1</v>
      </c>
      <c r="BL51" s="68">
        <f t="shared" si="25"/>
        <v>35894.130023435973</v>
      </c>
    </row>
    <row r="52" spans="1:64" ht="27.75" customHeight="1" x14ac:dyDescent="0.25">
      <c r="A52" s="33">
        <v>389</v>
      </c>
      <c r="B52" s="45" t="s">
        <v>300</v>
      </c>
      <c r="C52" s="34" t="s">
        <v>467</v>
      </c>
      <c r="D52" s="36" t="s">
        <v>468</v>
      </c>
      <c r="E52" s="34" t="s">
        <v>32</v>
      </c>
      <c r="F52" s="39">
        <v>0</v>
      </c>
      <c r="G52" s="40">
        <v>0</v>
      </c>
      <c r="H52" s="40">
        <v>0</v>
      </c>
      <c r="I52" s="41">
        <v>0</v>
      </c>
      <c r="J52" s="44">
        <v>0</v>
      </c>
      <c r="K52" s="40">
        <v>0</v>
      </c>
      <c r="L52" s="42">
        <v>0</v>
      </c>
      <c r="M52" s="46">
        <v>1.0482180306467299</v>
      </c>
      <c r="N52" s="69">
        <f t="shared" si="0"/>
        <v>0</v>
      </c>
      <c r="O52" s="35">
        <v>0</v>
      </c>
      <c r="P52" s="68">
        <f t="shared" si="1"/>
        <v>0</v>
      </c>
      <c r="Q52" s="35">
        <v>0</v>
      </c>
      <c r="R52" s="68">
        <f t="shared" si="2"/>
        <v>0</v>
      </c>
      <c r="S52" s="35">
        <v>0</v>
      </c>
      <c r="T52" s="68">
        <f t="shared" si="3"/>
        <v>0</v>
      </c>
      <c r="U52" s="35">
        <v>0</v>
      </c>
      <c r="V52" s="68">
        <f t="shared" si="4"/>
        <v>0</v>
      </c>
      <c r="W52" s="35">
        <v>0</v>
      </c>
      <c r="X52" s="68">
        <f t="shared" si="5"/>
        <v>0</v>
      </c>
      <c r="Y52" s="35">
        <v>0</v>
      </c>
      <c r="Z52" s="68">
        <f t="shared" si="6"/>
        <v>0</v>
      </c>
      <c r="AA52" s="35">
        <v>0</v>
      </c>
      <c r="AB52" s="68">
        <f t="shared" si="7"/>
        <v>0</v>
      </c>
      <c r="AC52" s="35">
        <v>0</v>
      </c>
      <c r="AD52" s="68">
        <f t="shared" si="8"/>
        <v>0</v>
      </c>
      <c r="AE52" s="35">
        <v>0</v>
      </c>
      <c r="AF52" s="68">
        <f t="shared" si="9"/>
        <v>0</v>
      </c>
      <c r="AG52" s="35">
        <v>0</v>
      </c>
      <c r="AH52" s="68">
        <f t="shared" si="10"/>
        <v>0</v>
      </c>
      <c r="AI52" s="35">
        <v>0</v>
      </c>
      <c r="AJ52" s="68">
        <f t="shared" si="11"/>
        <v>0</v>
      </c>
      <c r="AK52" s="35">
        <v>0</v>
      </c>
      <c r="AL52" s="68">
        <f t="shared" si="12"/>
        <v>0</v>
      </c>
      <c r="AM52" s="35">
        <v>0</v>
      </c>
      <c r="AN52" s="68">
        <f t="shared" si="13"/>
        <v>0</v>
      </c>
      <c r="AO52" s="35">
        <v>0</v>
      </c>
      <c r="AP52" s="68">
        <f t="shared" si="14"/>
        <v>0</v>
      </c>
      <c r="AQ52" s="35">
        <v>0</v>
      </c>
      <c r="AR52" s="68">
        <f t="shared" si="15"/>
        <v>0</v>
      </c>
      <c r="AS52" s="35">
        <v>0</v>
      </c>
      <c r="AT52" s="68">
        <f t="shared" si="16"/>
        <v>0</v>
      </c>
      <c r="AU52" s="35">
        <v>0</v>
      </c>
      <c r="AV52" s="68">
        <f t="shared" si="17"/>
        <v>0</v>
      </c>
      <c r="AW52" s="35">
        <v>0</v>
      </c>
      <c r="AX52" s="68">
        <f t="shared" si="18"/>
        <v>0</v>
      </c>
      <c r="AY52" s="35">
        <v>0</v>
      </c>
      <c r="AZ52" s="68">
        <f t="shared" si="19"/>
        <v>0</v>
      </c>
      <c r="BA52" s="35">
        <v>0</v>
      </c>
      <c r="BB52" s="68">
        <f t="shared" si="20"/>
        <v>0</v>
      </c>
      <c r="BC52" s="35">
        <v>0</v>
      </c>
      <c r="BD52" s="68">
        <f t="shared" si="21"/>
        <v>0</v>
      </c>
      <c r="BE52" s="35">
        <v>0</v>
      </c>
      <c r="BF52" s="68">
        <f t="shared" si="22"/>
        <v>0</v>
      </c>
      <c r="BG52" s="35">
        <v>0</v>
      </c>
      <c r="BH52" s="68">
        <f t="shared" si="23"/>
        <v>0</v>
      </c>
      <c r="BI52" s="35">
        <v>0</v>
      </c>
      <c r="BJ52" s="68">
        <f t="shared" si="24"/>
        <v>0</v>
      </c>
      <c r="BK52" s="35">
        <v>0</v>
      </c>
      <c r="BL52" s="68">
        <f t="shared" si="25"/>
        <v>0</v>
      </c>
    </row>
    <row r="53" spans="1:64" ht="27.75" customHeight="1" x14ac:dyDescent="0.25">
      <c r="A53" s="33">
        <v>390</v>
      </c>
      <c r="B53" s="45" t="s">
        <v>300</v>
      </c>
      <c r="C53" s="34" t="s">
        <v>469</v>
      </c>
      <c r="D53" s="36" t="s">
        <v>470</v>
      </c>
      <c r="E53" s="34" t="s">
        <v>32</v>
      </c>
      <c r="F53" s="39">
        <v>75</v>
      </c>
      <c r="G53" s="40">
        <v>141494</v>
      </c>
      <c r="H53" s="40">
        <v>44647</v>
      </c>
      <c r="I53" s="41">
        <v>0</v>
      </c>
      <c r="J53" s="44">
        <v>0.68446011845025234</v>
      </c>
      <c r="K53" s="40">
        <v>44647</v>
      </c>
      <c r="L53" s="42">
        <v>3348525</v>
      </c>
      <c r="M53" s="46">
        <v>1.0482180306467299</v>
      </c>
      <c r="N53" s="69">
        <f t="shared" si="0"/>
        <v>46799.790414284551</v>
      </c>
      <c r="O53" s="35">
        <v>22</v>
      </c>
      <c r="P53" s="68">
        <f t="shared" si="1"/>
        <v>1029595.3891142601</v>
      </c>
      <c r="Q53" s="35">
        <v>0</v>
      </c>
      <c r="R53" s="68">
        <f t="shared" si="2"/>
        <v>0</v>
      </c>
      <c r="S53" s="35">
        <v>5</v>
      </c>
      <c r="T53" s="68">
        <f t="shared" si="3"/>
        <v>233998.95207142277</v>
      </c>
      <c r="U53" s="35">
        <v>0</v>
      </c>
      <c r="V53" s="68">
        <f t="shared" si="4"/>
        <v>0</v>
      </c>
      <c r="W53" s="35">
        <v>8</v>
      </c>
      <c r="X53" s="68">
        <f t="shared" si="5"/>
        <v>374398.32331427641</v>
      </c>
      <c r="Y53" s="35">
        <v>3</v>
      </c>
      <c r="Z53" s="68">
        <f t="shared" si="6"/>
        <v>140399.37124285364</v>
      </c>
      <c r="AA53" s="35">
        <v>3</v>
      </c>
      <c r="AB53" s="68">
        <f t="shared" si="7"/>
        <v>140399.37124285364</v>
      </c>
      <c r="AC53" s="35">
        <v>3</v>
      </c>
      <c r="AD53" s="68">
        <f t="shared" si="8"/>
        <v>140399.37124285364</v>
      </c>
      <c r="AE53" s="35">
        <v>3</v>
      </c>
      <c r="AF53" s="68">
        <f t="shared" si="9"/>
        <v>140399.37124285364</v>
      </c>
      <c r="AG53" s="35">
        <v>4</v>
      </c>
      <c r="AH53" s="68">
        <f t="shared" si="10"/>
        <v>187199.1616571382</v>
      </c>
      <c r="AI53" s="35">
        <v>3</v>
      </c>
      <c r="AJ53" s="68">
        <f t="shared" si="11"/>
        <v>140399.37124285364</v>
      </c>
      <c r="AK53" s="35">
        <v>2</v>
      </c>
      <c r="AL53" s="68">
        <f t="shared" si="12"/>
        <v>93599.580828569102</v>
      </c>
      <c r="AM53" s="35">
        <v>2</v>
      </c>
      <c r="AN53" s="68">
        <f t="shared" si="13"/>
        <v>93599.580828569102</v>
      </c>
      <c r="AO53" s="35">
        <v>1</v>
      </c>
      <c r="AP53" s="68">
        <f t="shared" si="14"/>
        <v>46799.790414284551</v>
      </c>
      <c r="AQ53" s="35">
        <v>1</v>
      </c>
      <c r="AR53" s="68">
        <f t="shared" si="15"/>
        <v>46799.790414284551</v>
      </c>
      <c r="AS53" s="35">
        <v>1</v>
      </c>
      <c r="AT53" s="68">
        <f t="shared" si="16"/>
        <v>46799.790414284551</v>
      </c>
      <c r="AU53" s="35">
        <v>2</v>
      </c>
      <c r="AV53" s="68">
        <f t="shared" si="17"/>
        <v>93599.580828569102</v>
      </c>
      <c r="AW53" s="35">
        <v>2</v>
      </c>
      <c r="AX53" s="68">
        <f t="shared" si="18"/>
        <v>93599.580828569102</v>
      </c>
      <c r="AY53" s="35">
        <v>1</v>
      </c>
      <c r="AZ53" s="68">
        <f t="shared" si="19"/>
        <v>46799.790414284551</v>
      </c>
      <c r="BA53" s="35">
        <v>2</v>
      </c>
      <c r="BB53" s="68">
        <f t="shared" si="20"/>
        <v>93599.580828569102</v>
      </c>
      <c r="BC53" s="35">
        <v>1</v>
      </c>
      <c r="BD53" s="68">
        <f t="shared" si="21"/>
        <v>46799.790414284551</v>
      </c>
      <c r="BE53" s="35">
        <v>2</v>
      </c>
      <c r="BF53" s="68">
        <f t="shared" si="22"/>
        <v>93599.580828569102</v>
      </c>
      <c r="BG53" s="35">
        <v>2</v>
      </c>
      <c r="BH53" s="68">
        <f t="shared" si="23"/>
        <v>93599.580828569102</v>
      </c>
      <c r="BI53" s="35">
        <v>1</v>
      </c>
      <c r="BJ53" s="68">
        <f t="shared" si="24"/>
        <v>46799.790414284551</v>
      </c>
      <c r="BK53" s="35">
        <v>1</v>
      </c>
      <c r="BL53" s="68">
        <f t="shared" si="25"/>
        <v>46799.790414284551</v>
      </c>
    </row>
    <row r="54" spans="1:64" ht="27.75" customHeight="1" x14ac:dyDescent="0.25">
      <c r="A54" s="45">
        <v>391</v>
      </c>
      <c r="B54" s="45" t="s">
        <v>300</v>
      </c>
      <c r="C54" s="46" t="s">
        <v>471</v>
      </c>
      <c r="D54" s="51" t="s">
        <v>472</v>
      </c>
      <c r="E54" s="46" t="s">
        <v>32</v>
      </c>
      <c r="F54" s="47">
        <v>20</v>
      </c>
      <c r="G54" s="48">
        <v>25669</v>
      </c>
      <c r="H54" s="48">
        <v>7048</v>
      </c>
      <c r="I54" s="49">
        <v>1</v>
      </c>
      <c r="J54" s="44">
        <v>1</v>
      </c>
      <c r="K54" s="48">
        <v>0</v>
      </c>
      <c r="L54" s="50">
        <v>0</v>
      </c>
      <c r="M54" s="46">
        <v>1.0482180306467299</v>
      </c>
      <c r="N54" s="69">
        <f t="shared" si="0"/>
        <v>0</v>
      </c>
      <c r="O54" s="67">
        <v>16</v>
      </c>
      <c r="P54" s="68">
        <f t="shared" si="1"/>
        <v>0</v>
      </c>
      <c r="Q54" s="67">
        <v>0</v>
      </c>
      <c r="R54" s="68">
        <f t="shared" si="2"/>
        <v>0</v>
      </c>
      <c r="S54" s="67">
        <v>2</v>
      </c>
      <c r="T54" s="68">
        <f t="shared" si="3"/>
        <v>0</v>
      </c>
      <c r="U54" s="67">
        <v>0</v>
      </c>
      <c r="V54" s="68">
        <f t="shared" si="4"/>
        <v>0</v>
      </c>
      <c r="W54" s="67">
        <v>0</v>
      </c>
      <c r="X54" s="68">
        <f t="shared" si="5"/>
        <v>0</v>
      </c>
      <c r="Y54" s="67">
        <v>0</v>
      </c>
      <c r="Z54" s="68">
        <f t="shared" si="6"/>
        <v>0</v>
      </c>
      <c r="AA54" s="67">
        <v>0</v>
      </c>
      <c r="AB54" s="68">
        <f t="shared" si="7"/>
        <v>0</v>
      </c>
      <c r="AC54" s="67">
        <v>0</v>
      </c>
      <c r="AD54" s="68">
        <f t="shared" si="8"/>
        <v>0</v>
      </c>
      <c r="AE54" s="67">
        <v>0</v>
      </c>
      <c r="AF54" s="68">
        <f t="shared" si="9"/>
        <v>0</v>
      </c>
      <c r="AG54" s="67">
        <v>0</v>
      </c>
      <c r="AH54" s="68">
        <f t="shared" si="10"/>
        <v>0</v>
      </c>
      <c r="AI54" s="67">
        <v>0</v>
      </c>
      <c r="AJ54" s="68">
        <f t="shared" si="11"/>
        <v>0</v>
      </c>
      <c r="AK54" s="67">
        <v>0</v>
      </c>
      <c r="AL54" s="68">
        <f t="shared" si="12"/>
        <v>0</v>
      </c>
      <c r="AM54" s="67">
        <v>0</v>
      </c>
      <c r="AN54" s="68">
        <f t="shared" si="13"/>
        <v>0</v>
      </c>
      <c r="AO54" s="67">
        <v>0</v>
      </c>
      <c r="AP54" s="68">
        <f t="shared" si="14"/>
        <v>0</v>
      </c>
      <c r="AQ54" s="67">
        <v>0</v>
      </c>
      <c r="AR54" s="68">
        <f t="shared" si="15"/>
        <v>0</v>
      </c>
      <c r="AS54" s="67">
        <v>0</v>
      </c>
      <c r="AT54" s="68">
        <f t="shared" si="16"/>
        <v>0</v>
      </c>
      <c r="AU54" s="67">
        <v>0</v>
      </c>
      <c r="AV54" s="68">
        <f t="shared" si="17"/>
        <v>0</v>
      </c>
      <c r="AW54" s="67">
        <v>0</v>
      </c>
      <c r="AX54" s="68">
        <f t="shared" si="18"/>
        <v>0</v>
      </c>
      <c r="AY54" s="67">
        <v>0</v>
      </c>
      <c r="AZ54" s="68">
        <f t="shared" si="19"/>
        <v>0</v>
      </c>
      <c r="BA54" s="67">
        <v>0</v>
      </c>
      <c r="BB54" s="68">
        <f t="shared" si="20"/>
        <v>0</v>
      </c>
      <c r="BC54" s="67">
        <v>1</v>
      </c>
      <c r="BD54" s="68">
        <f t="shared" si="21"/>
        <v>0</v>
      </c>
      <c r="BE54" s="67">
        <v>0</v>
      </c>
      <c r="BF54" s="68">
        <f t="shared" si="22"/>
        <v>0</v>
      </c>
      <c r="BG54" s="67">
        <v>0</v>
      </c>
      <c r="BH54" s="68">
        <f t="shared" si="23"/>
        <v>0</v>
      </c>
      <c r="BI54" s="67">
        <v>1</v>
      </c>
      <c r="BJ54" s="68">
        <f t="shared" si="24"/>
        <v>0</v>
      </c>
      <c r="BK54" s="67">
        <v>0</v>
      </c>
      <c r="BL54" s="68">
        <f t="shared" si="25"/>
        <v>0</v>
      </c>
    </row>
    <row r="55" spans="1:64" ht="27.75" customHeight="1" x14ac:dyDescent="0.25">
      <c r="A55" s="45">
        <v>393</v>
      </c>
      <c r="B55" s="45" t="s">
        <v>300</v>
      </c>
      <c r="C55" s="46" t="s">
        <v>473</v>
      </c>
      <c r="D55" s="51" t="s">
        <v>474</v>
      </c>
      <c r="E55" s="46" t="s">
        <v>32</v>
      </c>
      <c r="F55" s="47">
        <v>0</v>
      </c>
      <c r="G55" s="48">
        <v>0</v>
      </c>
      <c r="H55" s="48">
        <v>0</v>
      </c>
      <c r="I55" s="49">
        <v>0</v>
      </c>
      <c r="J55" s="44">
        <v>0</v>
      </c>
      <c r="K55" s="48">
        <v>0</v>
      </c>
      <c r="L55" s="50">
        <v>0</v>
      </c>
      <c r="M55" s="46">
        <v>1.0482180306467299</v>
      </c>
      <c r="N55" s="69">
        <f t="shared" si="0"/>
        <v>0</v>
      </c>
      <c r="O55" s="67">
        <v>0</v>
      </c>
      <c r="P55" s="68">
        <f t="shared" si="1"/>
        <v>0</v>
      </c>
      <c r="Q55" s="67">
        <v>0</v>
      </c>
      <c r="R55" s="68">
        <f t="shared" si="2"/>
        <v>0</v>
      </c>
      <c r="S55" s="67">
        <v>0</v>
      </c>
      <c r="T55" s="68">
        <f t="shared" si="3"/>
        <v>0</v>
      </c>
      <c r="U55" s="67">
        <v>0</v>
      </c>
      <c r="V55" s="68">
        <f t="shared" si="4"/>
        <v>0</v>
      </c>
      <c r="W55" s="67">
        <v>0</v>
      </c>
      <c r="X55" s="68">
        <f t="shared" si="5"/>
        <v>0</v>
      </c>
      <c r="Y55" s="67">
        <v>0</v>
      </c>
      <c r="Z55" s="68">
        <f t="shared" si="6"/>
        <v>0</v>
      </c>
      <c r="AA55" s="67">
        <v>0</v>
      </c>
      <c r="AB55" s="68">
        <f t="shared" si="7"/>
        <v>0</v>
      </c>
      <c r="AC55" s="67">
        <v>0</v>
      </c>
      <c r="AD55" s="68">
        <f t="shared" si="8"/>
        <v>0</v>
      </c>
      <c r="AE55" s="67">
        <v>0</v>
      </c>
      <c r="AF55" s="68">
        <f t="shared" si="9"/>
        <v>0</v>
      </c>
      <c r="AG55" s="67">
        <v>0</v>
      </c>
      <c r="AH55" s="68">
        <f t="shared" si="10"/>
        <v>0</v>
      </c>
      <c r="AI55" s="67">
        <v>0</v>
      </c>
      <c r="AJ55" s="68">
        <f t="shared" si="11"/>
        <v>0</v>
      </c>
      <c r="AK55" s="67">
        <v>0</v>
      </c>
      <c r="AL55" s="68">
        <f t="shared" si="12"/>
        <v>0</v>
      </c>
      <c r="AM55" s="67">
        <v>0</v>
      </c>
      <c r="AN55" s="68">
        <f t="shared" si="13"/>
        <v>0</v>
      </c>
      <c r="AO55" s="67">
        <v>0</v>
      </c>
      <c r="AP55" s="68">
        <f t="shared" si="14"/>
        <v>0</v>
      </c>
      <c r="AQ55" s="67">
        <v>0</v>
      </c>
      <c r="AR55" s="68">
        <f t="shared" si="15"/>
        <v>0</v>
      </c>
      <c r="AS55" s="67">
        <v>0</v>
      </c>
      <c r="AT55" s="68">
        <f t="shared" si="16"/>
        <v>0</v>
      </c>
      <c r="AU55" s="67">
        <v>0</v>
      </c>
      <c r="AV55" s="68">
        <f t="shared" si="17"/>
        <v>0</v>
      </c>
      <c r="AW55" s="67">
        <v>0</v>
      </c>
      <c r="AX55" s="68">
        <f t="shared" si="18"/>
        <v>0</v>
      </c>
      <c r="AY55" s="67">
        <v>0</v>
      </c>
      <c r="AZ55" s="68">
        <f t="shared" si="19"/>
        <v>0</v>
      </c>
      <c r="BA55" s="67">
        <v>0</v>
      </c>
      <c r="BB55" s="68">
        <f t="shared" si="20"/>
        <v>0</v>
      </c>
      <c r="BC55" s="67">
        <v>0</v>
      </c>
      <c r="BD55" s="68">
        <f t="shared" si="21"/>
        <v>0</v>
      </c>
      <c r="BE55" s="67">
        <v>0</v>
      </c>
      <c r="BF55" s="68">
        <f t="shared" si="22"/>
        <v>0</v>
      </c>
      <c r="BG55" s="67">
        <v>0</v>
      </c>
      <c r="BH55" s="68">
        <f t="shared" si="23"/>
        <v>0</v>
      </c>
      <c r="BI55" s="67">
        <v>0</v>
      </c>
      <c r="BJ55" s="68">
        <f t="shared" si="24"/>
        <v>0</v>
      </c>
      <c r="BK55" s="67">
        <v>0</v>
      </c>
      <c r="BL55" s="68">
        <f t="shared" si="25"/>
        <v>0</v>
      </c>
    </row>
    <row r="56" spans="1:64" ht="27.75" customHeight="1" x14ac:dyDescent="0.25">
      <c r="A56" s="33">
        <v>396</v>
      </c>
      <c r="B56" s="45" t="s">
        <v>300</v>
      </c>
      <c r="C56" s="34" t="s">
        <v>475</v>
      </c>
      <c r="D56" s="36" t="s">
        <v>476</v>
      </c>
      <c r="E56" s="34" t="s">
        <v>32</v>
      </c>
      <c r="F56" s="39">
        <v>0</v>
      </c>
      <c r="G56" s="40">
        <v>0</v>
      </c>
      <c r="H56" s="40">
        <v>0</v>
      </c>
      <c r="I56" s="41">
        <v>0</v>
      </c>
      <c r="J56" s="44">
        <v>0</v>
      </c>
      <c r="K56" s="40">
        <v>0</v>
      </c>
      <c r="L56" s="42">
        <v>0</v>
      </c>
      <c r="M56" s="46">
        <v>1.0482180306467299</v>
      </c>
      <c r="N56" s="69">
        <f t="shared" si="0"/>
        <v>0</v>
      </c>
      <c r="O56" s="35">
        <v>0</v>
      </c>
      <c r="P56" s="68">
        <f t="shared" si="1"/>
        <v>0</v>
      </c>
      <c r="Q56" s="35">
        <v>0</v>
      </c>
      <c r="R56" s="68">
        <f t="shared" si="2"/>
        <v>0</v>
      </c>
      <c r="S56" s="35">
        <v>0</v>
      </c>
      <c r="T56" s="68">
        <f t="shared" si="3"/>
        <v>0</v>
      </c>
      <c r="U56" s="35">
        <v>0</v>
      </c>
      <c r="V56" s="68">
        <f t="shared" si="4"/>
        <v>0</v>
      </c>
      <c r="W56" s="35">
        <v>0</v>
      </c>
      <c r="X56" s="68">
        <f t="shared" si="5"/>
        <v>0</v>
      </c>
      <c r="Y56" s="35">
        <v>0</v>
      </c>
      <c r="Z56" s="68">
        <f t="shared" si="6"/>
        <v>0</v>
      </c>
      <c r="AA56" s="35">
        <v>0</v>
      </c>
      <c r="AB56" s="68">
        <f t="shared" si="7"/>
        <v>0</v>
      </c>
      <c r="AC56" s="35">
        <v>0</v>
      </c>
      <c r="AD56" s="68">
        <f t="shared" si="8"/>
        <v>0</v>
      </c>
      <c r="AE56" s="35">
        <v>0</v>
      </c>
      <c r="AF56" s="68">
        <f t="shared" si="9"/>
        <v>0</v>
      </c>
      <c r="AG56" s="35">
        <v>0</v>
      </c>
      <c r="AH56" s="68">
        <f t="shared" si="10"/>
        <v>0</v>
      </c>
      <c r="AI56" s="35">
        <v>0</v>
      </c>
      <c r="AJ56" s="68">
        <f t="shared" si="11"/>
        <v>0</v>
      </c>
      <c r="AK56" s="35">
        <v>0</v>
      </c>
      <c r="AL56" s="68">
        <f t="shared" si="12"/>
        <v>0</v>
      </c>
      <c r="AM56" s="35">
        <v>0</v>
      </c>
      <c r="AN56" s="68">
        <f t="shared" si="13"/>
        <v>0</v>
      </c>
      <c r="AO56" s="35">
        <v>0</v>
      </c>
      <c r="AP56" s="68">
        <f t="shared" si="14"/>
        <v>0</v>
      </c>
      <c r="AQ56" s="35">
        <v>0</v>
      </c>
      <c r="AR56" s="68">
        <f t="shared" si="15"/>
        <v>0</v>
      </c>
      <c r="AS56" s="35">
        <v>0</v>
      </c>
      <c r="AT56" s="68">
        <f t="shared" si="16"/>
        <v>0</v>
      </c>
      <c r="AU56" s="35">
        <v>0</v>
      </c>
      <c r="AV56" s="68">
        <f t="shared" si="17"/>
        <v>0</v>
      </c>
      <c r="AW56" s="35">
        <v>0</v>
      </c>
      <c r="AX56" s="68">
        <f t="shared" si="18"/>
        <v>0</v>
      </c>
      <c r="AY56" s="35">
        <v>0</v>
      </c>
      <c r="AZ56" s="68">
        <f t="shared" si="19"/>
        <v>0</v>
      </c>
      <c r="BA56" s="35">
        <v>0</v>
      </c>
      <c r="BB56" s="68">
        <f t="shared" si="20"/>
        <v>0</v>
      </c>
      <c r="BC56" s="35">
        <v>0</v>
      </c>
      <c r="BD56" s="68">
        <f t="shared" si="21"/>
        <v>0</v>
      </c>
      <c r="BE56" s="35">
        <v>0</v>
      </c>
      <c r="BF56" s="68">
        <f t="shared" si="22"/>
        <v>0</v>
      </c>
      <c r="BG56" s="35">
        <v>0</v>
      </c>
      <c r="BH56" s="68">
        <f t="shared" si="23"/>
        <v>0</v>
      </c>
      <c r="BI56" s="35">
        <v>0</v>
      </c>
      <c r="BJ56" s="68">
        <f t="shared" si="24"/>
        <v>0</v>
      </c>
      <c r="BK56" s="35">
        <v>0</v>
      </c>
      <c r="BL56" s="68">
        <f t="shared" si="25"/>
        <v>0</v>
      </c>
    </row>
    <row r="57" spans="1:64" ht="27.75" customHeight="1" x14ac:dyDescent="0.25">
      <c r="A57" s="33">
        <v>398</v>
      </c>
      <c r="B57" s="45" t="s">
        <v>300</v>
      </c>
      <c r="C57" s="34" t="s">
        <v>477</v>
      </c>
      <c r="D57" s="36" t="s">
        <v>478</v>
      </c>
      <c r="E57" s="34" t="s">
        <v>32</v>
      </c>
      <c r="F57" s="39">
        <v>23</v>
      </c>
      <c r="G57" s="40">
        <v>62068</v>
      </c>
      <c r="H57" s="40">
        <v>5293</v>
      </c>
      <c r="I57" s="41">
        <v>0</v>
      </c>
      <c r="J57" s="44">
        <v>0.91472256235096994</v>
      </c>
      <c r="K57" s="40">
        <v>5293</v>
      </c>
      <c r="L57" s="42">
        <v>121739</v>
      </c>
      <c r="M57" s="46">
        <v>1.0482180306467299</v>
      </c>
      <c r="N57" s="69">
        <f t="shared" si="0"/>
        <v>5548.2180362131412</v>
      </c>
      <c r="O57" s="35">
        <v>5</v>
      </c>
      <c r="P57" s="68">
        <f t="shared" si="1"/>
        <v>27741.090181065705</v>
      </c>
      <c r="Q57" s="35">
        <v>0</v>
      </c>
      <c r="R57" s="68">
        <f t="shared" si="2"/>
        <v>0</v>
      </c>
      <c r="S57" s="35">
        <v>1</v>
      </c>
      <c r="T57" s="68">
        <f t="shared" si="3"/>
        <v>5548.2180362131412</v>
      </c>
      <c r="U57" s="35">
        <v>0</v>
      </c>
      <c r="V57" s="68">
        <f t="shared" si="4"/>
        <v>0</v>
      </c>
      <c r="W57" s="35">
        <v>1</v>
      </c>
      <c r="X57" s="68">
        <f t="shared" si="5"/>
        <v>5548.2180362131412</v>
      </c>
      <c r="Y57" s="35">
        <v>1</v>
      </c>
      <c r="Z57" s="68">
        <f t="shared" si="6"/>
        <v>5548.2180362131412</v>
      </c>
      <c r="AA57" s="35">
        <v>1</v>
      </c>
      <c r="AB57" s="68">
        <f t="shared" si="7"/>
        <v>5548.2180362131412</v>
      </c>
      <c r="AC57" s="35">
        <v>1</v>
      </c>
      <c r="AD57" s="68">
        <f t="shared" si="8"/>
        <v>5548.2180362131412</v>
      </c>
      <c r="AE57" s="35">
        <v>1</v>
      </c>
      <c r="AF57" s="68">
        <f t="shared" si="9"/>
        <v>5548.2180362131412</v>
      </c>
      <c r="AG57" s="35">
        <v>1</v>
      </c>
      <c r="AH57" s="68">
        <f t="shared" si="10"/>
        <v>5548.2180362131412</v>
      </c>
      <c r="AI57" s="35">
        <v>1</v>
      </c>
      <c r="AJ57" s="68">
        <f t="shared" si="11"/>
        <v>5548.2180362131412</v>
      </c>
      <c r="AK57" s="35">
        <v>0</v>
      </c>
      <c r="AL57" s="68">
        <f t="shared" si="12"/>
        <v>0</v>
      </c>
      <c r="AM57" s="35">
        <v>0</v>
      </c>
      <c r="AN57" s="68">
        <f t="shared" si="13"/>
        <v>0</v>
      </c>
      <c r="AO57" s="35">
        <v>0</v>
      </c>
      <c r="AP57" s="68">
        <f t="shared" si="14"/>
        <v>0</v>
      </c>
      <c r="AQ57" s="35">
        <v>0</v>
      </c>
      <c r="AR57" s="68">
        <f t="shared" si="15"/>
        <v>0</v>
      </c>
      <c r="AS57" s="35">
        <v>1</v>
      </c>
      <c r="AT57" s="68">
        <f t="shared" si="16"/>
        <v>5548.2180362131412</v>
      </c>
      <c r="AU57" s="35">
        <v>1</v>
      </c>
      <c r="AV57" s="68">
        <f t="shared" si="17"/>
        <v>5548.2180362131412</v>
      </c>
      <c r="AW57" s="35">
        <v>1</v>
      </c>
      <c r="AX57" s="68">
        <f t="shared" si="18"/>
        <v>5548.2180362131412</v>
      </c>
      <c r="AY57" s="35">
        <v>1</v>
      </c>
      <c r="AZ57" s="68">
        <f t="shared" si="19"/>
        <v>5548.2180362131412</v>
      </c>
      <c r="BA57" s="35">
        <v>1</v>
      </c>
      <c r="BB57" s="68">
        <f t="shared" si="20"/>
        <v>5548.2180362131412</v>
      </c>
      <c r="BC57" s="35">
        <v>1</v>
      </c>
      <c r="BD57" s="68">
        <f t="shared" si="21"/>
        <v>5548.2180362131412</v>
      </c>
      <c r="BE57" s="35">
        <v>1</v>
      </c>
      <c r="BF57" s="68">
        <f t="shared" si="22"/>
        <v>5548.2180362131412</v>
      </c>
      <c r="BG57" s="35">
        <v>1</v>
      </c>
      <c r="BH57" s="68">
        <f t="shared" si="23"/>
        <v>5548.2180362131412</v>
      </c>
      <c r="BI57" s="35">
        <v>1</v>
      </c>
      <c r="BJ57" s="68">
        <f t="shared" si="24"/>
        <v>5548.2180362131412</v>
      </c>
      <c r="BK57" s="35">
        <v>1</v>
      </c>
      <c r="BL57" s="68">
        <f t="shared" si="25"/>
        <v>5548.2180362131412</v>
      </c>
    </row>
    <row r="58" spans="1:64" ht="27.75" customHeight="1" x14ac:dyDescent="0.25">
      <c r="A58" s="33">
        <v>399</v>
      </c>
      <c r="B58" s="45" t="s">
        <v>300</v>
      </c>
      <c r="C58" s="34" t="s">
        <v>479</v>
      </c>
      <c r="D58" s="36" t="s">
        <v>480</v>
      </c>
      <c r="E58" s="34" t="s">
        <v>32</v>
      </c>
      <c r="F58" s="39">
        <v>0</v>
      </c>
      <c r="G58" s="40">
        <v>0</v>
      </c>
      <c r="H58" s="40">
        <v>0</v>
      </c>
      <c r="I58" s="41">
        <v>0</v>
      </c>
      <c r="J58" s="44">
        <v>0</v>
      </c>
      <c r="K58" s="40">
        <v>0</v>
      </c>
      <c r="L58" s="42">
        <v>0</v>
      </c>
      <c r="M58" s="46">
        <v>1.0482180306467299</v>
      </c>
      <c r="N58" s="69">
        <f t="shared" si="0"/>
        <v>0</v>
      </c>
      <c r="O58" s="35">
        <v>0</v>
      </c>
      <c r="P58" s="68">
        <f t="shared" si="1"/>
        <v>0</v>
      </c>
      <c r="Q58" s="35">
        <v>0</v>
      </c>
      <c r="R58" s="68">
        <f t="shared" si="2"/>
        <v>0</v>
      </c>
      <c r="S58" s="35">
        <v>0</v>
      </c>
      <c r="T58" s="68">
        <f t="shared" si="3"/>
        <v>0</v>
      </c>
      <c r="U58" s="35">
        <v>0</v>
      </c>
      <c r="V58" s="68">
        <f t="shared" si="4"/>
        <v>0</v>
      </c>
      <c r="W58" s="35">
        <v>0</v>
      </c>
      <c r="X58" s="68">
        <f t="shared" si="5"/>
        <v>0</v>
      </c>
      <c r="Y58" s="35">
        <v>0</v>
      </c>
      <c r="Z58" s="68">
        <f t="shared" si="6"/>
        <v>0</v>
      </c>
      <c r="AA58" s="35">
        <v>0</v>
      </c>
      <c r="AB58" s="68">
        <f t="shared" si="7"/>
        <v>0</v>
      </c>
      <c r="AC58" s="35">
        <v>0</v>
      </c>
      <c r="AD58" s="68">
        <f t="shared" si="8"/>
        <v>0</v>
      </c>
      <c r="AE58" s="35">
        <v>0</v>
      </c>
      <c r="AF58" s="68">
        <f t="shared" si="9"/>
        <v>0</v>
      </c>
      <c r="AG58" s="35">
        <v>0</v>
      </c>
      <c r="AH58" s="68">
        <f t="shared" si="10"/>
        <v>0</v>
      </c>
      <c r="AI58" s="35">
        <v>0</v>
      </c>
      <c r="AJ58" s="68">
        <f t="shared" si="11"/>
        <v>0</v>
      </c>
      <c r="AK58" s="35">
        <v>0</v>
      </c>
      <c r="AL58" s="68">
        <f t="shared" si="12"/>
        <v>0</v>
      </c>
      <c r="AM58" s="35">
        <v>0</v>
      </c>
      <c r="AN58" s="68">
        <f t="shared" si="13"/>
        <v>0</v>
      </c>
      <c r="AO58" s="35">
        <v>0</v>
      </c>
      <c r="AP58" s="68">
        <f t="shared" si="14"/>
        <v>0</v>
      </c>
      <c r="AQ58" s="35">
        <v>0</v>
      </c>
      <c r="AR58" s="68">
        <f t="shared" si="15"/>
        <v>0</v>
      </c>
      <c r="AS58" s="35">
        <v>0</v>
      </c>
      <c r="AT58" s="68">
        <f t="shared" si="16"/>
        <v>0</v>
      </c>
      <c r="AU58" s="35">
        <v>0</v>
      </c>
      <c r="AV58" s="68">
        <f t="shared" si="17"/>
        <v>0</v>
      </c>
      <c r="AW58" s="35">
        <v>0</v>
      </c>
      <c r="AX58" s="68">
        <f t="shared" si="18"/>
        <v>0</v>
      </c>
      <c r="AY58" s="35">
        <v>0</v>
      </c>
      <c r="AZ58" s="68">
        <f t="shared" si="19"/>
        <v>0</v>
      </c>
      <c r="BA58" s="35">
        <v>0</v>
      </c>
      <c r="BB58" s="68">
        <f t="shared" si="20"/>
        <v>0</v>
      </c>
      <c r="BC58" s="35">
        <v>0</v>
      </c>
      <c r="BD58" s="68">
        <f t="shared" si="21"/>
        <v>0</v>
      </c>
      <c r="BE58" s="35">
        <v>0</v>
      </c>
      <c r="BF58" s="68">
        <f t="shared" si="22"/>
        <v>0</v>
      </c>
      <c r="BG58" s="35">
        <v>0</v>
      </c>
      <c r="BH58" s="68">
        <f t="shared" si="23"/>
        <v>0</v>
      </c>
      <c r="BI58" s="35">
        <v>0</v>
      </c>
      <c r="BJ58" s="68">
        <f t="shared" si="24"/>
        <v>0</v>
      </c>
      <c r="BK58" s="35">
        <v>0</v>
      </c>
      <c r="BL58" s="68">
        <f t="shared" si="25"/>
        <v>0</v>
      </c>
    </row>
    <row r="59" spans="1:64" ht="27.75" customHeight="1" x14ac:dyDescent="0.25">
      <c r="A59" s="33">
        <v>400</v>
      </c>
      <c r="B59" s="45" t="s">
        <v>300</v>
      </c>
      <c r="C59" s="34" t="s">
        <v>481</v>
      </c>
      <c r="D59" s="36" t="s">
        <v>482</v>
      </c>
      <c r="E59" s="34" t="s">
        <v>32</v>
      </c>
      <c r="F59" s="39">
        <v>19</v>
      </c>
      <c r="G59" s="40">
        <v>141494</v>
      </c>
      <c r="H59" s="40">
        <v>41484</v>
      </c>
      <c r="I59" s="41">
        <v>0</v>
      </c>
      <c r="J59" s="44">
        <v>0.70681442322642662</v>
      </c>
      <c r="K59" s="40">
        <v>41484</v>
      </c>
      <c r="L59" s="42">
        <v>788196</v>
      </c>
      <c r="M59" s="46">
        <v>1.0482180306467299</v>
      </c>
      <c r="N59" s="69">
        <f t="shared" si="0"/>
        <v>43484.276783348942</v>
      </c>
      <c r="O59" s="35">
        <v>8</v>
      </c>
      <c r="P59" s="68">
        <f t="shared" si="1"/>
        <v>347874.21426679153</v>
      </c>
      <c r="Q59" s="35">
        <v>0</v>
      </c>
      <c r="R59" s="68">
        <f t="shared" si="2"/>
        <v>0</v>
      </c>
      <c r="S59" s="35">
        <v>1</v>
      </c>
      <c r="T59" s="68">
        <f t="shared" si="3"/>
        <v>43484.276783348942</v>
      </c>
      <c r="U59" s="35">
        <v>0</v>
      </c>
      <c r="V59" s="68">
        <f t="shared" si="4"/>
        <v>0</v>
      </c>
      <c r="W59" s="35">
        <v>1</v>
      </c>
      <c r="X59" s="68">
        <f t="shared" si="5"/>
        <v>43484.276783348942</v>
      </c>
      <c r="Y59" s="35">
        <v>1</v>
      </c>
      <c r="Z59" s="68">
        <f t="shared" si="6"/>
        <v>43484.276783348942</v>
      </c>
      <c r="AA59" s="35">
        <v>1</v>
      </c>
      <c r="AB59" s="68">
        <f t="shared" si="7"/>
        <v>43484.276783348942</v>
      </c>
      <c r="AC59" s="35">
        <v>1</v>
      </c>
      <c r="AD59" s="68">
        <f t="shared" si="8"/>
        <v>43484.276783348942</v>
      </c>
      <c r="AE59" s="35">
        <v>1</v>
      </c>
      <c r="AF59" s="68">
        <f t="shared" si="9"/>
        <v>43484.276783348942</v>
      </c>
      <c r="AG59" s="35">
        <v>1</v>
      </c>
      <c r="AH59" s="68">
        <f t="shared" si="10"/>
        <v>43484.276783348942</v>
      </c>
      <c r="AI59" s="35">
        <v>1</v>
      </c>
      <c r="AJ59" s="68">
        <f t="shared" si="11"/>
        <v>43484.276783348942</v>
      </c>
      <c r="AK59" s="35">
        <v>1</v>
      </c>
      <c r="AL59" s="68">
        <f t="shared" si="12"/>
        <v>43484.276783348942</v>
      </c>
      <c r="AM59" s="35">
        <v>0</v>
      </c>
      <c r="AN59" s="68">
        <f t="shared" si="13"/>
        <v>0</v>
      </c>
      <c r="AO59" s="35">
        <v>0</v>
      </c>
      <c r="AP59" s="68">
        <f t="shared" si="14"/>
        <v>0</v>
      </c>
      <c r="AQ59" s="35">
        <v>0</v>
      </c>
      <c r="AR59" s="68">
        <f t="shared" si="15"/>
        <v>0</v>
      </c>
      <c r="AS59" s="35">
        <v>1</v>
      </c>
      <c r="AT59" s="68">
        <f t="shared" si="16"/>
        <v>43484.276783348942</v>
      </c>
      <c r="AU59" s="35">
        <v>0</v>
      </c>
      <c r="AV59" s="68">
        <f t="shared" si="17"/>
        <v>0</v>
      </c>
      <c r="AW59" s="35">
        <v>1</v>
      </c>
      <c r="AX59" s="68">
        <f t="shared" si="18"/>
        <v>43484.276783348942</v>
      </c>
      <c r="AY59" s="35">
        <v>0</v>
      </c>
      <c r="AZ59" s="68">
        <f t="shared" si="19"/>
        <v>0</v>
      </c>
      <c r="BA59" s="35">
        <v>0</v>
      </c>
      <c r="BB59" s="68">
        <f t="shared" si="20"/>
        <v>0</v>
      </c>
      <c r="BC59" s="35">
        <v>0</v>
      </c>
      <c r="BD59" s="68">
        <f t="shared" si="21"/>
        <v>0</v>
      </c>
      <c r="BE59" s="35">
        <v>0</v>
      </c>
      <c r="BF59" s="68">
        <f t="shared" si="22"/>
        <v>0</v>
      </c>
      <c r="BG59" s="35">
        <v>0</v>
      </c>
      <c r="BH59" s="68">
        <f t="shared" si="23"/>
        <v>0</v>
      </c>
      <c r="BI59" s="35">
        <v>0</v>
      </c>
      <c r="BJ59" s="68">
        <f t="shared" si="24"/>
        <v>0</v>
      </c>
      <c r="BK59" s="35">
        <v>0</v>
      </c>
      <c r="BL59" s="68">
        <f t="shared" si="25"/>
        <v>0</v>
      </c>
    </row>
    <row r="60" spans="1:64" ht="27.75" customHeight="1" x14ac:dyDescent="0.25">
      <c r="A60" s="33">
        <v>401</v>
      </c>
      <c r="B60" s="45" t="s">
        <v>300</v>
      </c>
      <c r="C60" s="34" t="s">
        <v>483</v>
      </c>
      <c r="D60" s="36" t="s">
        <v>484</v>
      </c>
      <c r="E60" s="34" t="s">
        <v>485</v>
      </c>
      <c r="F60" s="39">
        <v>20</v>
      </c>
      <c r="G60" s="40">
        <v>162008</v>
      </c>
      <c r="H60" s="40">
        <v>78900</v>
      </c>
      <c r="I60" s="41">
        <v>0</v>
      </c>
      <c r="J60" s="44">
        <v>0.51298701298701299</v>
      </c>
      <c r="K60" s="40">
        <v>78900</v>
      </c>
      <c r="L60" s="42">
        <v>1578000</v>
      </c>
      <c r="M60" s="46">
        <v>1.0482180306467299</v>
      </c>
      <c r="N60" s="69">
        <f t="shared" si="0"/>
        <v>82704.402618026987</v>
      </c>
      <c r="O60" s="35">
        <v>3</v>
      </c>
      <c r="P60" s="68">
        <f t="shared" si="1"/>
        <v>248113.20785408095</v>
      </c>
      <c r="Q60" s="35">
        <v>0</v>
      </c>
      <c r="R60" s="68">
        <f t="shared" si="2"/>
        <v>0</v>
      </c>
      <c r="S60" s="35">
        <v>1</v>
      </c>
      <c r="T60" s="68">
        <f t="shared" si="3"/>
        <v>82704.402618026987</v>
      </c>
      <c r="U60" s="35">
        <v>0</v>
      </c>
      <c r="V60" s="68">
        <f t="shared" si="4"/>
        <v>0</v>
      </c>
      <c r="W60" s="35">
        <v>1</v>
      </c>
      <c r="X60" s="68">
        <f t="shared" si="5"/>
        <v>82704.402618026987</v>
      </c>
      <c r="Y60" s="35">
        <v>1</v>
      </c>
      <c r="Z60" s="68">
        <f t="shared" si="6"/>
        <v>82704.402618026987</v>
      </c>
      <c r="AA60" s="35">
        <v>1</v>
      </c>
      <c r="AB60" s="68">
        <f t="shared" si="7"/>
        <v>82704.402618026987</v>
      </c>
      <c r="AC60" s="35">
        <v>1</v>
      </c>
      <c r="AD60" s="68">
        <f t="shared" si="8"/>
        <v>82704.402618026987</v>
      </c>
      <c r="AE60" s="35">
        <v>1</v>
      </c>
      <c r="AF60" s="68">
        <f t="shared" si="9"/>
        <v>82704.402618026987</v>
      </c>
      <c r="AG60" s="35">
        <v>1</v>
      </c>
      <c r="AH60" s="68">
        <f t="shared" si="10"/>
        <v>82704.402618026987</v>
      </c>
      <c r="AI60" s="35">
        <v>1</v>
      </c>
      <c r="AJ60" s="68">
        <f t="shared" si="11"/>
        <v>82704.402618026987</v>
      </c>
      <c r="AK60" s="35">
        <v>0</v>
      </c>
      <c r="AL60" s="68">
        <f t="shared" si="12"/>
        <v>0</v>
      </c>
      <c r="AM60" s="35">
        <v>0</v>
      </c>
      <c r="AN60" s="68">
        <f t="shared" si="13"/>
        <v>0</v>
      </c>
      <c r="AO60" s="35">
        <v>0</v>
      </c>
      <c r="AP60" s="68">
        <f t="shared" si="14"/>
        <v>0</v>
      </c>
      <c r="AQ60" s="35">
        <v>0</v>
      </c>
      <c r="AR60" s="68">
        <f t="shared" si="15"/>
        <v>0</v>
      </c>
      <c r="AS60" s="35">
        <v>1</v>
      </c>
      <c r="AT60" s="68">
        <f t="shared" si="16"/>
        <v>82704.402618026987</v>
      </c>
      <c r="AU60" s="35">
        <v>0</v>
      </c>
      <c r="AV60" s="68">
        <f t="shared" si="17"/>
        <v>0</v>
      </c>
      <c r="AW60" s="35">
        <v>1</v>
      </c>
      <c r="AX60" s="68">
        <f t="shared" si="18"/>
        <v>82704.402618026987</v>
      </c>
      <c r="AY60" s="35">
        <v>1</v>
      </c>
      <c r="AZ60" s="68">
        <f t="shared" si="19"/>
        <v>82704.402618026987</v>
      </c>
      <c r="BA60" s="35">
        <v>1</v>
      </c>
      <c r="BB60" s="68">
        <f t="shared" si="20"/>
        <v>82704.402618026987</v>
      </c>
      <c r="BC60" s="35">
        <v>1</v>
      </c>
      <c r="BD60" s="68">
        <f t="shared" si="21"/>
        <v>82704.402618026987</v>
      </c>
      <c r="BE60" s="35">
        <v>1</v>
      </c>
      <c r="BF60" s="68">
        <f t="shared" si="22"/>
        <v>82704.402618026987</v>
      </c>
      <c r="BG60" s="35">
        <v>1</v>
      </c>
      <c r="BH60" s="68">
        <f t="shared" si="23"/>
        <v>82704.402618026987</v>
      </c>
      <c r="BI60" s="35">
        <v>1</v>
      </c>
      <c r="BJ60" s="68">
        <f t="shared" si="24"/>
        <v>82704.402618026987</v>
      </c>
      <c r="BK60" s="35">
        <v>1</v>
      </c>
      <c r="BL60" s="68">
        <f t="shared" si="25"/>
        <v>82704.402618026987</v>
      </c>
    </row>
    <row r="61" spans="1:64" ht="27.75" customHeight="1" x14ac:dyDescent="0.25">
      <c r="A61" s="33">
        <v>402</v>
      </c>
      <c r="B61" s="45" t="s">
        <v>300</v>
      </c>
      <c r="C61" s="34" t="s">
        <v>486</v>
      </c>
      <c r="D61" s="36" t="s">
        <v>487</v>
      </c>
      <c r="E61" s="34" t="s">
        <v>32</v>
      </c>
      <c r="F61" s="39">
        <v>0</v>
      </c>
      <c r="G61" s="40">
        <v>0</v>
      </c>
      <c r="H61" s="40">
        <v>0</v>
      </c>
      <c r="I61" s="41">
        <v>0</v>
      </c>
      <c r="J61" s="44">
        <v>0</v>
      </c>
      <c r="K61" s="40">
        <v>0</v>
      </c>
      <c r="L61" s="42">
        <v>0</v>
      </c>
      <c r="M61" s="46">
        <v>1.0482180306467299</v>
      </c>
      <c r="N61" s="69">
        <f t="shared" si="0"/>
        <v>0</v>
      </c>
      <c r="O61" s="35">
        <v>0</v>
      </c>
      <c r="P61" s="68">
        <f t="shared" si="1"/>
        <v>0</v>
      </c>
      <c r="Q61" s="35">
        <v>0</v>
      </c>
      <c r="R61" s="68">
        <f t="shared" si="2"/>
        <v>0</v>
      </c>
      <c r="S61" s="35">
        <v>0</v>
      </c>
      <c r="T61" s="68">
        <f t="shared" si="3"/>
        <v>0</v>
      </c>
      <c r="U61" s="35">
        <v>0</v>
      </c>
      <c r="V61" s="68">
        <f t="shared" si="4"/>
        <v>0</v>
      </c>
      <c r="W61" s="35">
        <v>0</v>
      </c>
      <c r="X61" s="68">
        <f t="shared" si="5"/>
        <v>0</v>
      </c>
      <c r="Y61" s="35">
        <v>0</v>
      </c>
      <c r="Z61" s="68">
        <f t="shared" si="6"/>
        <v>0</v>
      </c>
      <c r="AA61" s="35">
        <v>0</v>
      </c>
      <c r="AB61" s="68">
        <f t="shared" si="7"/>
        <v>0</v>
      </c>
      <c r="AC61" s="35">
        <v>0</v>
      </c>
      <c r="AD61" s="68">
        <f t="shared" si="8"/>
        <v>0</v>
      </c>
      <c r="AE61" s="35">
        <v>0</v>
      </c>
      <c r="AF61" s="68">
        <f t="shared" si="9"/>
        <v>0</v>
      </c>
      <c r="AG61" s="35">
        <v>0</v>
      </c>
      <c r="AH61" s="68">
        <f t="shared" si="10"/>
        <v>0</v>
      </c>
      <c r="AI61" s="35">
        <v>0</v>
      </c>
      <c r="AJ61" s="68">
        <f t="shared" si="11"/>
        <v>0</v>
      </c>
      <c r="AK61" s="35">
        <v>0</v>
      </c>
      <c r="AL61" s="68">
        <f t="shared" si="12"/>
        <v>0</v>
      </c>
      <c r="AM61" s="35">
        <v>0</v>
      </c>
      <c r="AN61" s="68">
        <f t="shared" si="13"/>
        <v>0</v>
      </c>
      <c r="AO61" s="35">
        <v>0</v>
      </c>
      <c r="AP61" s="68">
        <f t="shared" si="14"/>
        <v>0</v>
      </c>
      <c r="AQ61" s="35">
        <v>0</v>
      </c>
      <c r="AR61" s="68">
        <f t="shared" si="15"/>
        <v>0</v>
      </c>
      <c r="AS61" s="35">
        <v>0</v>
      </c>
      <c r="AT61" s="68">
        <f t="shared" si="16"/>
        <v>0</v>
      </c>
      <c r="AU61" s="35">
        <v>0</v>
      </c>
      <c r="AV61" s="68">
        <f t="shared" si="17"/>
        <v>0</v>
      </c>
      <c r="AW61" s="35">
        <v>0</v>
      </c>
      <c r="AX61" s="68">
        <f t="shared" si="18"/>
        <v>0</v>
      </c>
      <c r="AY61" s="35">
        <v>0</v>
      </c>
      <c r="AZ61" s="68">
        <f t="shared" si="19"/>
        <v>0</v>
      </c>
      <c r="BA61" s="35">
        <v>0</v>
      </c>
      <c r="BB61" s="68">
        <f t="shared" si="20"/>
        <v>0</v>
      </c>
      <c r="BC61" s="35">
        <v>0</v>
      </c>
      <c r="BD61" s="68">
        <f t="shared" si="21"/>
        <v>0</v>
      </c>
      <c r="BE61" s="35">
        <v>0</v>
      </c>
      <c r="BF61" s="68">
        <f t="shared" si="22"/>
        <v>0</v>
      </c>
      <c r="BG61" s="35">
        <v>0</v>
      </c>
      <c r="BH61" s="68">
        <f t="shared" si="23"/>
        <v>0</v>
      </c>
      <c r="BI61" s="35">
        <v>0</v>
      </c>
      <c r="BJ61" s="68">
        <f t="shared" si="24"/>
        <v>0</v>
      </c>
      <c r="BK61" s="35">
        <v>0</v>
      </c>
      <c r="BL61" s="68">
        <f t="shared" si="25"/>
        <v>0</v>
      </c>
    </row>
    <row r="62" spans="1:64" ht="27.75" customHeight="1" x14ac:dyDescent="0.25">
      <c r="A62" s="33">
        <v>403</v>
      </c>
      <c r="B62" s="45" t="s">
        <v>300</v>
      </c>
      <c r="C62" s="34" t="s">
        <v>488</v>
      </c>
      <c r="D62" s="36" t="s">
        <v>489</v>
      </c>
      <c r="E62" s="34" t="s">
        <v>32</v>
      </c>
      <c r="F62" s="39">
        <v>3</v>
      </c>
      <c r="G62" s="40">
        <v>177788</v>
      </c>
      <c r="H62" s="40">
        <v>98152</v>
      </c>
      <c r="I62" s="41">
        <v>0</v>
      </c>
      <c r="J62" s="44">
        <v>0.44792674421220779</v>
      </c>
      <c r="K62" s="40">
        <v>98152</v>
      </c>
      <c r="L62" s="42">
        <v>294456</v>
      </c>
      <c r="M62" s="46">
        <v>1.0482180306467299</v>
      </c>
      <c r="N62" s="69">
        <f t="shared" si="0"/>
        <v>102884.69614403784</v>
      </c>
      <c r="O62" s="35">
        <v>3</v>
      </c>
      <c r="P62" s="68">
        <f t="shared" si="1"/>
        <v>308654.08843211352</v>
      </c>
      <c r="Q62" s="35">
        <v>0</v>
      </c>
      <c r="R62" s="68">
        <f t="shared" si="2"/>
        <v>0</v>
      </c>
      <c r="S62" s="35">
        <v>0</v>
      </c>
      <c r="T62" s="68">
        <f t="shared" si="3"/>
        <v>0</v>
      </c>
      <c r="U62" s="35">
        <v>0</v>
      </c>
      <c r="V62" s="68">
        <f t="shared" si="4"/>
        <v>0</v>
      </c>
      <c r="W62" s="35">
        <v>0</v>
      </c>
      <c r="X62" s="68">
        <f t="shared" si="5"/>
        <v>0</v>
      </c>
      <c r="Y62" s="35">
        <v>0</v>
      </c>
      <c r="Z62" s="68">
        <f t="shared" si="6"/>
        <v>0</v>
      </c>
      <c r="AA62" s="35">
        <v>0</v>
      </c>
      <c r="AB62" s="68">
        <f t="shared" si="7"/>
        <v>0</v>
      </c>
      <c r="AC62" s="35">
        <v>0</v>
      </c>
      <c r="AD62" s="68">
        <f t="shared" si="8"/>
        <v>0</v>
      </c>
      <c r="AE62" s="35">
        <v>0</v>
      </c>
      <c r="AF62" s="68">
        <f t="shared" si="9"/>
        <v>0</v>
      </c>
      <c r="AG62" s="35">
        <v>0</v>
      </c>
      <c r="AH62" s="68">
        <f t="shared" si="10"/>
        <v>0</v>
      </c>
      <c r="AI62" s="35">
        <v>0</v>
      </c>
      <c r="AJ62" s="68">
        <f t="shared" si="11"/>
        <v>0</v>
      </c>
      <c r="AK62" s="35">
        <v>0</v>
      </c>
      <c r="AL62" s="68">
        <f t="shared" si="12"/>
        <v>0</v>
      </c>
      <c r="AM62" s="35">
        <v>0</v>
      </c>
      <c r="AN62" s="68">
        <f t="shared" si="13"/>
        <v>0</v>
      </c>
      <c r="AO62" s="35">
        <v>0</v>
      </c>
      <c r="AP62" s="68">
        <f t="shared" si="14"/>
        <v>0</v>
      </c>
      <c r="AQ62" s="35">
        <v>0</v>
      </c>
      <c r="AR62" s="68">
        <f t="shared" si="15"/>
        <v>0</v>
      </c>
      <c r="AS62" s="35">
        <v>0</v>
      </c>
      <c r="AT62" s="68">
        <f t="shared" si="16"/>
        <v>0</v>
      </c>
      <c r="AU62" s="35">
        <v>0</v>
      </c>
      <c r="AV62" s="68">
        <f t="shared" si="17"/>
        <v>0</v>
      </c>
      <c r="AW62" s="35">
        <v>0</v>
      </c>
      <c r="AX62" s="68">
        <f t="shared" si="18"/>
        <v>0</v>
      </c>
      <c r="AY62" s="35">
        <v>0</v>
      </c>
      <c r="AZ62" s="68">
        <f t="shared" si="19"/>
        <v>0</v>
      </c>
      <c r="BA62" s="35">
        <v>0</v>
      </c>
      <c r="BB62" s="68">
        <f t="shared" si="20"/>
        <v>0</v>
      </c>
      <c r="BC62" s="35">
        <v>0</v>
      </c>
      <c r="BD62" s="68">
        <f t="shared" si="21"/>
        <v>0</v>
      </c>
      <c r="BE62" s="35">
        <v>0</v>
      </c>
      <c r="BF62" s="68">
        <f t="shared" si="22"/>
        <v>0</v>
      </c>
      <c r="BG62" s="35">
        <v>0</v>
      </c>
      <c r="BH62" s="68">
        <f t="shared" si="23"/>
        <v>0</v>
      </c>
      <c r="BI62" s="35">
        <v>0</v>
      </c>
      <c r="BJ62" s="68">
        <f t="shared" si="24"/>
        <v>0</v>
      </c>
      <c r="BK62" s="35">
        <v>0</v>
      </c>
      <c r="BL62" s="68">
        <f t="shared" si="25"/>
        <v>0</v>
      </c>
    </row>
    <row r="63" spans="1:64" ht="27.75" customHeight="1" x14ac:dyDescent="0.25">
      <c r="A63" s="33">
        <v>404</v>
      </c>
      <c r="B63" s="45" t="s">
        <v>300</v>
      </c>
      <c r="C63" s="34" t="s">
        <v>490</v>
      </c>
      <c r="D63" s="36" t="s">
        <v>491</v>
      </c>
      <c r="E63" s="34" t="s">
        <v>32</v>
      </c>
      <c r="F63" s="39">
        <v>0</v>
      </c>
      <c r="G63" s="40">
        <v>0</v>
      </c>
      <c r="H63" s="40">
        <v>0</v>
      </c>
      <c r="I63" s="41">
        <v>0</v>
      </c>
      <c r="J63" s="44">
        <v>0</v>
      </c>
      <c r="K63" s="40">
        <v>0</v>
      </c>
      <c r="L63" s="42">
        <v>0</v>
      </c>
      <c r="M63" s="46">
        <v>1.0482180306467299</v>
      </c>
      <c r="N63" s="69">
        <f t="shared" si="0"/>
        <v>0</v>
      </c>
      <c r="O63" s="35">
        <v>0</v>
      </c>
      <c r="P63" s="68">
        <f t="shared" si="1"/>
        <v>0</v>
      </c>
      <c r="Q63" s="35">
        <v>0</v>
      </c>
      <c r="R63" s="68">
        <f t="shared" si="2"/>
        <v>0</v>
      </c>
      <c r="S63" s="35">
        <v>0</v>
      </c>
      <c r="T63" s="68">
        <f t="shared" si="3"/>
        <v>0</v>
      </c>
      <c r="U63" s="35">
        <v>0</v>
      </c>
      <c r="V63" s="68">
        <f t="shared" si="4"/>
        <v>0</v>
      </c>
      <c r="W63" s="35">
        <v>0</v>
      </c>
      <c r="X63" s="68">
        <f t="shared" si="5"/>
        <v>0</v>
      </c>
      <c r="Y63" s="35">
        <v>0</v>
      </c>
      <c r="Z63" s="68">
        <f t="shared" si="6"/>
        <v>0</v>
      </c>
      <c r="AA63" s="35">
        <v>0</v>
      </c>
      <c r="AB63" s="68">
        <f t="shared" si="7"/>
        <v>0</v>
      </c>
      <c r="AC63" s="35">
        <v>0</v>
      </c>
      <c r="AD63" s="68">
        <f t="shared" si="8"/>
        <v>0</v>
      </c>
      <c r="AE63" s="35">
        <v>0</v>
      </c>
      <c r="AF63" s="68">
        <f t="shared" si="9"/>
        <v>0</v>
      </c>
      <c r="AG63" s="35">
        <v>0</v>
      </c>
      <c r="AH63" s="68">
        <f t="shared" si="10"/>
        <v>0</v>
      </c>
      <c r="AI63" s="35">
        <v>0</v>
      </c>
      <c r="AJ63" s="68">
        <f t="shared" si="11"/>
        <v>0</v>
      </c>
      <c r="AK63" s="35">
        <v>0</v>
      </c>
      <c r="AL63" s="68">
        <f t="shared" si="12"/>
        <v>0</v>
      </c>
      <c r="AM63" s="35">
        <v>0</v>
      </c>
      <c r="AN63" s="68">
        <f t="shared" si="13"/>
        <v>0</v>
      </c>
      <c r="AO63" s="35">
        <v>0</v>
      </c>
      <c r="AP63" s="68">
        <f t="shared" si="14"/>
        <v>0</v>
      </c>
      <c r="AQ63" s="35">
        <v>0</v>
      </c>
      <c r="AR63" s="68">
        <f t="shared" si="15"/>
        <v>0</v>
      </c>
      <c r="AS63" s="35">
        <v>0</v>
      </c>
      <c r="AT63" s="68">
        <f t="shared" si="16"/>
        <v>0</v>
      </c>
      <c r="AU63" s="35">
        <v>0</v>
      </c>
      <c r="AV63" s="68">
        <f t="shared" si="17"/>
        <v>0</v>
      </c>
      <c r="AW63" s="35">
        <v>0</v>
      </c>
      <c r="AX63" s="68">
        <f t="shared" si="18"/>
        <v>0</v>
      </c>
      <c r="AY63" s="35">
        <v>0</v>
      </c>
      <c r="AZ63" s="68">
        <f t="shared" si="19"/>
        <v>0</v>
      </c>
      <c r="BA63" s="35">
        <v>0</v>
      </c>
      <c r="BB63" s="68">
        <f t="shared" si="20"/>
        <v>0</v>
      </c>
      <c r="BC63" s="35">
        <v>0</v>
      </c>
      <c r="BD63" s="68">
        <f t="shared" si="21"/>
        <v>0</v>
      </c>
      <c r="BE63" s="35">
        <v>0</v>
      </c>
      <c r="BF63" s="68">
        <f t="shared" si="22"/>
        <v>0</v>
      </c>
      <c r="BG63" s="35">
        <v>0</v>
      </c>
      <c r="BH63" s="68">
        <f t="shared" si="23"/>
        <v>0</v>
      </c>
      <c r="BI63" s="35">
        <v>0</v>
      </c>
      <c r="BJ63" s="68">
        <f t="shared" si="24"/>
        <v>0</v>
      </c>
      <c r="BK63" s="35">
        <v>0</v>
      </c>
      <c r="BL63" s="68">
        <f t="shared" si="25"/>
        <v>0</v>
      </c>
    </row>
    <row r="64" spans="1:64" ht="27.75" customHeight="1" x14ac:dyDescent="0.25">
      <c r="A64" s="33">
        <v>405</v>
      </c>
      <c r="B64" s="45" t="s">
        <v>300</v>
      </c>
      <c r="C64" s="34" t="s">
        <v>492</v>
      </c>
      <c r="D64" s="36" t="s">
        <v>493</v>
      </c>
      <c r="E64" s="34" t="s">
        <v>32</v>
      </c>
      <c r="F64" s="39">
        <v>0</v>
      </c>
      <c r="G64" s="40">
        <v>0</v>
      </c>
      <c r="H64" s="40">
        <v>0</v>
      </c>
      <c r="I64" s="41">
        <v>0</v>
      </c>
      <c r="J64" s="44">
        <v>0</v>
      </c>
      <c r="K64" s="40">
        <v>0</v>
      </c>
      <c r="L64" s="42">
        <v>0</v>
      </c>
      <c r="M64" s="46">
        <v>1.0482180306467299</v>
      </c>
      <c r="N64" s="69">
        <f t="shared" si="0"/>
        <v>0</v>
      </c>
      <c r="O64" s="35">
        <v>0</v>
      </c>
      <c r="P64" s="68">
        <f t="shared" si="1"/>
        <v>0</v>
      </c>
      <c r="Q64" s="35">
        <v>0</v>
      </c>
      <c r="R64" s="68">
        <f t="shared" si="2"/>
        <v>0</v>
      </c>
      <c r="S64" s="35">
        <v>0</v>
      </c>
      <c r="T64" s="68">
        <f t="shared" si="3"/>
        <v>0</v>
      </c>
      <c r="U64" s="35">
        <v>0</v>
      </c>
      <c r="V64" s="68">
        <f t="shared" si="4"/>
        <v>0</v>
      </c>
      <c r="W64" s="35">
        <v>0</v>
      </c>
      <c r="X64" s="68">
        <f t="shared" si="5"/>
        <v>0</v>
      </c>
      <c r="Y64" s="35">
        <v>0</v>
      </c>
      <c r="Z64" s="68">
        <f t="shared" si="6"/>
        <v>0</v>
      </c>
      <c r="AA64" s="35">
        <v>0</v>
      </c>
      <c r="AB64" s="68">
        <f t="shared" si="7"/>
        <v>0</v>
      </c>
      <c r="AC64" s="35">
        <v>0</v>
      </c>
      <c r="AD64" s="68">
        <f t="shared" si="8"/>
        <v>0</v>
      </c>
      <c r="AE64" s="35">
        <v>0</v>
      </c>
      <c r="AF64" s="68">
        <f t="shared" si="9"/>
        <v>0</v>
      </c>
      <c r="AG64" s="35">
        <v>0</v>
      </c>
      <c r="AH64" s="68">
        <f t="shared" si="10"/>
        <v>0</v>
      </c>
      <c r="AI64" s="35">
        <v>0</v>
      </c>
      <c r="AJ64" s="68">
        <f t="shared" si="11"/>
        <v>0</v>
      </c>
      <c r="AK64" s="35">
        <v>0</v>
      </c>
      <c r="AL64" s="68">
        <f t="shared" si="12"/>
        <v>0</v>
      </c>
      <c r="AM64" s="35">
        <v>0</v>
      </c>
      <c r="AN64" s="68">
        <f t="shared" si="13"/>
        <v>0</v>
      </c>
      <c r="AO64" s="35">
        <v>0</v>
      </c>
      <c r="AP64" s="68">
        <f t="shared" si="14"/>
        <v>0</v>
      </c>
      <c r="AQ64" s="35">
        <v>0</v>
      </c>
      <c r="AR64" s="68">
        <f t="shared" si="15"/>
        <v>0</v>
      </c>
      <c r="AS64" s="35">
        <v>0</v>
      </c>
      <c r="AT64" s="68">
        <f t="shared" si="16"/>
        <v>0</v>
      </c>
      <c r="AU64" s="35">
        <v>0</v>
      </c>
      <c r="AV64" s="68">
        <f t="shared" si="17"/>
        <v>0</v>
      </c>
      <c r="AW64" s="35">
        <v>0</v>
      </c>
      <c r="AX64" s="68">
        <f t="shared" si="18"/>
        <v>0</v>
      </c>
      <c r="AY64" s="35">
        <v>0</v>
      </c>
      <c r="AZ64" s="68">
        <f t="shared" si="19"/>
        <v>0</v>
      </c>
      <c r="BA64" s="35">
        <v>0</v>
      </c>
      <c r="BB64" s="68">
        <f t="shared" si="20"/>
        <v>0</v>
      </c>
      <c r="BC64" s="35">
        <v>0</v>
      </c>
      <c r="BD64" s="68">
        <f t="shared" si="21"/>
        <v>0</v>
      </c>
      <c r="BE64" s="35">
        <v>0</v>
      </c>
      <c r="BF64" s="68">
        <f t="shared" si="22"/>
        <v>0</v>
      </c>
      <c r="BG64" s="35">
        <v>0</v>
      </c>
      <c r="BH64" s="68">
        <f t="shared" si="23"/>
        <v>0</v>
      </c>
      <c r="BI64" s="35">
        <v>0</v>
      </c>
      <c r="BJ64" s="68">
        <f t="shared" si="24"/>
        <v>0</v>
      </c>
      <c r="BK64" s="35">
        <v>0</v>
      </c>
      <c r="BL64" s="68">
        <f t="shared" si="25"/>
        <v>0</v>
      </c>
    </row>
    <row r="65" spans="1:66" ht="27.75" customHeight="1" x14ac:dyDescent="0.25">
      <c r="A65" s="33">
        <v>406</v>
      </c>
      <c r="B65" s="45" t="s">
        <v>300</v>
      </c>
      <c r="C65" s="34" t="s">
        <v>494</v>
      </c>
      <c r="D65" s="36" t="s">
        <v>495</v>
      </c>
      <c r="E65" s="34" t="s">
        <v>32</v>
      </c>
      <c r="F65" s="39">
        <v>13</v>
      </c>
      <c r="G65" s="40">
        <v>155170</v>
      </c>
      <c r="H65" s="40">
        <v>52600</v>
      </c>
      <c r="I65" s="41">
        <v>0</v>
      </c>
      <c r="J65" s="44">
        <v>0.66101694915254239</v>
      </c>
      <c r="K65" s="40">
        <v>52600</v>
      </c>
      <c r="L65" s="42">
        <v>683800</v>
      </c>
      <c r="M65" s="46">
        <v>1.0482180306467299</v>
      </c>
      <c r="N65" s="69">
        <f t="shared" si="0"/>
        <v>55136.268412017991</v>
      </c>
      <c r="O65" s="35">
        <v>1</v>
      </c>
      <c r="P65" s="68">
        <f t="shared" si="1"/>
        <v>55136.268412017991</v>
      </c>
      <c r="Q65" s="35">
        <v>0</v>
      </c>
      <c r="R65" s="68">
        <f t="shared" si="2"/>
        <v>0</v>
      </c>
      <c r="S65" s="35">
        <v>1</v>
      </c>
      <c r="T65" s="68">
        <f t="shared" si="3"/>
        <v>55136.268412017991</v>
      </c>
      <c r="U65" s="35">
        <v>0</v>
      </c>
      <c r="V65" s="68">
        <f t="shared" si="4"/>
        <v>0</v>
      </c>
      <c r="W65" s="35">
        <v>1</v>
      </c>
      <c r="X65" s="68">
        <f t="shared" si="5"/>
        <v>55136.268412017991</v>
      </c>
      <c r="Y65" s="35">
        <v>1</v>
      </c>
      <c r="Z65" s="68">
        <f t="shared" si="6"/>
        <v>55136.268412017991</v>
      </c>
      <c r="AA65" s="35">
        <v>1</v>
      </c>
      <c r="AB65" s="68">
        <f t="shared" si="7"/>
        <v>55136.268412017991</v>
      </c>
      <c r="AC65" s="35">
        <v>1</v>
      </c>
      <c r="AD65" s="68">
        <f t="shared" si="8"/>
        <v>55136.268412017991</v>
      </c>
      <c r="AE65" s="35">
        <v>1</v>
      </c>
      <c r="AF65" s="68">
        <f t="shared" si="9"/>
        <v>55136.268412017991</v>
      </c>
      <c r="AG65" s="35">
        <v>1</v>
      </c>
      <c r="AH65" s="68">
        <f t="shared" si="10"/>
        <v>55136.268412017991</v>
      </c>
      <c r="AI65" s="35">
        <v>1</v>
      </c>
      <c r="AJ65" s="68">
        <f t="shared" si="11"/>
        <v>55136.268412017991</v>
      </c>
      <c r="AK65" s="35">
        <v>0</v>
      </c>
      <c r="AL65" s="68">
        <f t="shared" si="12"/>
        <v>0</v>
      </c>
      <c r="AM65" s="35">
        <v>1</v>
      </c>
      <c r="AN65" s="68">
        <f t="shared" si="13"/>
        <v>55136.268412017991</v>
      </c>
      <c r="AO65" s="35">
        <v>1</v>
      </c>
      <c r="AP65" s="68">
        <f t="shared" si="14"/>
        <v>55136.268412017991</v>
      </c>
      <c r="AQ65" s="35">
        <v>0</v>
      </c>
      <c r="AR65" s="68">
        <f t="shared" si="15"/>
        <v>0</v>
      </c>
      <c r="AS65" s="35">
        <v>0</v>
      </c>
      <c r="AT65" s="68">
        <f t="shared" si="16"/>
        <v>0</v>
      </c>
      <c r="AU65" s="35">
        <v>1</v>
      </c>
      <c r="AV65" s="68">
        <f t="shared" si="17"/>
        <v>55136.268412017991</v>
      </c>
      <c r="AW65" s="35">
        <v>0</v>
      </c>
      <c r="AX65" s="68">
        <f t="shared" si="18"/>
        <v>0</v>
      </c>
      <c r="AY65" s="35">
        <v>0</v>
      </c>
      <c r="AZ65" s="68">
        <f t="shared" si="19"/>
        <v>0</v>
      </c>
      <c r="BA65" s="35">
        <v>0</v>
      </c>
      <c r="BB65" s="68">
        <f t="shared" si="20"/>
        <v>0</v>
      </c>
      <c r="BC65" s="35">
        <v>0</v>
      </c>
      <c r="BD65" s="68">
        <f t="shared" si="21"/>
        <v>0</v>
      </c>
      <c r="BE65" s="35">
        <v>0</v>
      </c>
      <c r="BF65" s="68">
        <f t="shared" si="22"/>
        <v>0</v>
      </c>
      <c r="BG65" s="35">
        <v>0</v>
      </c>
      <c r="BH65" s="68">
        <f t="shared" si="23"/>
        <v>0</v>
      </c>
      <c r="BI65" s="35">
        <v>0</v>
      </c>
      <c r="BJ65" s="68">
        <f t="shared" si="24"/>
        <v>0</v>
      </c>
      <c r="BK65" s="35">
        <v>1</v>
      </c>
      <c r="BL65" s="68">
        <f t="shared" si="25"/>
        <v>55136.268412017991</v>
      </c>
    </row>
    <row r="66" spans="1:66" ht="27.75" customHeight="1" x14ac:dyDescent="0.25">
      <c r="A66" s="33">
        <v>407</v>
      </c>
      <c r="B66" s="45" t="s">
        <v>300</v>
      </c>
      <c r="C66" s="34" t="s">
        <v>496</v>
      </c>
      <c r="D66" s="36" t="s">
        <v>497</v>
      </c>
      <c r="E66" s="34" t="s">
        <v>32</v>
      </c>
      <c r="F66" s="39">
        <v>1</v>
      </c>
      <c r="G66" s="40">
        <v>128344</v>
      </c>
      <c r="H66" s="40">
        <v>25292</v>
      </c>
      <c r="I66" s="41">
        <v>0</v>
      </c>
      <c r="J66" s="44">
        <v>0.80293585987658167</v>
      </c>
      <c r="K66" s="40">
        <v>25292</v>
      </c>
      <c r="L66" s="42">
        <v>25292</v>
      </c>
      <c r="M66" s="46">
        <v>1.0482180306467299</v>
      </c>
      <c r="N66" s="69">
        <f t="shared" si="0"/>
        <v>26511.530431117091</v>
      </c>
      <c r="O66" s="35">
        <v>1</v>
      </c>
      <c r="P66" s="68">
        <f t="shared" si="1"/>
        <v>26511.530431117091</v>
      </c>
      <c r="Q66" s="35">
        <v>0</v>
      </c>
      <c r="R66" s="68">
        <f t="shared" si="2"/>
        <v>0</v>
      </c>
      <c r="S66" s="35">
        <v>0</v>
      </c>
      <c r="T66" s="68">
        <f t="shared" si="3"/>
        <v>0</v>
      </c>
      <c r="U66" s="35">
        <v>0</v>
      </c>
      <c r="V66" s="68">
        <f t="shared" si="4"/>
        <v>0</v>
      </c>
      <c r="W66" s="35">
        <v>0</v>
      </c>
      <c r="X66" s="68">
        <f t="shared" si="5"/>
        <v>0</v>
      </c>
      <c r="Y66" s="35">
        <v>0</v>
      </c>
      <c r="Z66" s="68">
        <f t="shared" si="6"/>
        <v>0</v>
      </c>
      <c r="AA66" s="35">
        <v>0</v>
      </c>
      <c r="AB66" s="68">
        <f t="shared" si="7"/>
        <v>0</v>
      </c>
      <c r="AC66" s="35">
        <v>0</v>
      </c>
      <c r="AD66" s="68">
        <f t="shared" si="8"/>
        <v>0</v>
      </c>
      <c r="AE66" s="35">
        <v>0</v>
      </c>
      <c r="AF66" s="68">
        <f t="shared" si="9"/>
        <v>0</v>
      </c>
      <c r="AG66" s="35">
        <v>0</v>
      </c>
      <c r="AH66" s="68">
        <f t="shared" si="10"/>
        <v>0</v>
      </c>
      <c r="AI66" s="35">
        <v>0</v>
      </c>
      <c r="AJ66" s="68">
        <f t="shared" si="11"/>
        <v>0</v>
      </c>
      <c r="AK66" s="35">
        <v>0</v>
      </c>
      <c r="AL66" s="68">
        <f t="shared" si="12"/>
        <v>0</v>
      </c>
      <c r="AM66" s="35">
        <v>0</v>
      </c>
      <c r="AN66" s="68">
        <f t="shared" si="13"/>
        <v>0</v>
      </c>
      <c r="AO66" s="35">
        <v>0</v>
      </c>
      <c r="AP66" s="68">
        <f t="shared" si="14"/>
        <v>0</v>
      </c>
      <c r="AQ66" s="35">
        <v>0</v>
      </c>
      <c r="AR66" s="68">
        <f t="shared" si="15"/>
        <v>0</v>
      </c>
      <c r="AS66" s="35">
        <v>0</v>
      </c>
      <c r="AT66" s="68">
        <f t="shared" si="16"/>
        <v>0</v>
      </c>
      <c r="AU66" s="35">
        <v>0</v>
      </c>
      <c r="AV66" s="68">
        <f t="shared" si="17"/>
        <v>0</v>
      </c>
      <c r="AW66" s="35">
        <v>0</v>
      </c>
      <c r="AX66" s="68">
        <f t="shared" si="18"/>
        <v>0</v>
      </c>
      <c r="AY66" s="35">
        <v>0</v>
      </c>
      <c r="AZ66" s="68">
        <f t="shared" si="19"/>
        <v>0</v>
      </c>
      <c r="BA66" s="35">
        <v>0</v>
      </c>
      <c r="BB66" s="68">
        <f t="shared" si="20"/>
        <v>0</v>
      </c>
      <c r="BC66" s="35">
        <v>0</v>
      </c>
      <c r="BD66" s="68">
        <f t="shared" si="21"/>
        <v>0</v>
      </c>
      <c r="BE66" s="35">
        <v>0</v>
      </c>
      <c r="BF66" s="68">
        <f t="shared" si="22"/>
        <v>0</v>
      </c>
      <c r="BG66" s="35">
        <v>0</v>
      </c>
      <c r="BH66" s="68">
        <f t="shared" si="23"/>
        <v>0</v>
      </c>
      <c r="BI66" s="35">
        <v>0</v>
      </c>
      <c r="BJ66" s="68">
        <f t="shared" si="24"/>
        <v>0</v>
      </c>
      <c r="BK66" s="35">
        <v>0</v>
      </c>
      <c r="BL66" s="68">
        <f t="shared" si="25"/>
        <v>0</v>
      </c>
    </row>
    <row r="67" spans="1:66" ht="27.75" customHeight="1" x14ac:dyDescent="0.25">
      <c r="A67" s="33">
        <v>408</v>
      </c>
      <c r="B67" s="45" t="s">
        <v>300</v>
      </c>
      <c r="C67" s="34" t="s">
        <v>498</v>
      </c>
      <c r="D67" s="36" t="s">
        <v>499</v>
      </c>
      <c r="E67" s="34" t="s">
        <v>32</v>
      </c>
      <c r="F67" s="39">
        <v>0</v>
      </c>
      <c r="G67" s="40">
        <v>0</v>
      </c>
      <c r="H67" s="40">
        <v>0</v>
      </c>
      <c r="I67" s="41">
        <v>0</v>
      </c>
      <c r="J67" s="44">
        <v>0</v>
      </c>
      <c r="K67" s="40">
        <v>0</v>
      </c>
      <c r="L67" s="42">
        <v>0</v>
      </c>
      <c r="M67" s="46">
        <v>1.0482180306467299</v>
      </c>
      <c r="N67" s="69">
        <f t="shared" ref="N67:N72" si="26">K67*M67</f>
        <v>0</v>
      </c>
      <c r="O67" s="35">
        <v>0</v>
      </c>
      <c r="P67" s="68">
        <f t="shared" ref="P67:P72" si="27">N67*O67</f>
        <v>0</v>
      </c>
      <c r="Q67" s="35">
        <v>0</v>
      </c>
      <c r="R67" s="68">
        <f t="shared" ref="R67:R72" si="28">N67*Q67</f>
        <v>0</v>
      </c>
      <c r="S67" s="35">
        <v>0</v>
      </c>
      <c r="T67" s="68">
        <f t="shared" ref="T67:T72" si="29">N67*S67</f>
        <v>0</v>
      </c>
      <c r="U67" s="35">
        <v>0</v>
      </c>
      <c r="V67" s="68">
        <f t="shared" ref="V67:V72" si="30">N67*U67</f>
        <v>0</v>
      </c>
      <c r="W67" s="35">
        <v>0</v>
      </c>
      <c r="X67" s="68">
        <f t="shared" ref="X67:X72" si="31">N67*W67</f>
        <v>0</v>
      </c>
      <c r="Y67" s="35">
        <v>0</v>
      </c>
      <c r="Z67" s="68">
        <f t="shared" ref="Z67:Z72" si="32">N67*Y67</f>
        <v>0</v>
      </c>
      <c r="AA67" s="35">
        <v>0</v>
      </c>
      <c r="AB67" s="68">
        <f t="shared" ref="AB67:AB72" si="33">N67*AA67</f>
        <v>0</v>
      </c>
      <c r="AC67" s="35">
        <v>0</v>
      </c>
      <c r="AD67" s="68">
        <f t="shared" ref="AD67:AD72" si="34">N67*AC67</f>
        <v>0</v>
      </c>
      <c r="AE67" s="35">
        <v>0</v>
      </c>
      <c r="AF67" s="68">
        <f t="shared" ref="AF67:AF72" si="35">N67*AE67</f>
        <v>0</v>
      </c>
      <c r="AG67" s="35">
        <v>0</v>
      </c>
      <c r="AH67" s="68">
        <f t="shared" ref="AH67:AH72" si="36">N67*AG67</f>
        <v>0</v>
      </c>
      <c r="AI67" s="35">
        <v>0</v>
      </c>
      <c r="AJ67" s="68">
        <f t="shared" ref="AJ67:AJ72" si="37">N67*AI67</f>
        <v>0</v>
      </c>
      <c r="AK67" s="35">
        <v>0</v>
      </c>
      <c r="AL67" s="68">
        <f t="shared" ref="AL67:AL72" si="38">N67*AK67</f>
        <v>0</v>
      </c>
      <c r="AM67" s="35">
        <v>0</v>
      </c>
      <c r="AN67" s="68">
        <f t="shared" ref="AN67:AN72" si="39">N67*AM67</f>
        <v>0</v>
      </c>
      <c r="AO67" s="35">
        <v>0</v>
      </c>
      <c r="AP67" s="68">
        <f t="shared" ref="AP67:AP72" si="40">N67*AO67</f>
        <v>0</v>
      </c>
      <c r="AQ67" s="35">
        <v>0</v>
      </c>
      <c r="AR67" s="68">
        <f t="shared" ref="AR67:AR72" si="41">N67*AQ67</f>
        <v>0</v>
      </c>
      <c r="AS67" s="35">
        <v>0</v>
      </c>
      <c r="AT67" s="68">
        <f t="shared" ref="AT67:AT72" si="42">N67*AS67</f>
        <v>0</v>
      </c>
      <c r="AU67" s="35">
        <v>0</v>
      </c>
      <c r="AV67" s="68">
        <f t="shared" ref="AV67:AV72" si="43">N67*AU67</f>
        <v>0</v>
      </c>
      <c r="AW67" s="35">
        <v>0</v>
      </c>
      <c r="AX67" s="68">
        <f t="shared" ref="AX67:AX72" si="44">N67*AW67</f>
        <v>0</v>
      </c>
      <c r="AY67" s="35">
        <v>0</v>
      </c>
      <c r="AZ67" s="68">
        <f t="shared" ref="AZ67:AZ72" si="45">N67*AY67</f>
        <v>0</v>
      </c>
      <c r="BA67" s="35">
        <v>0</v>
      </c>
      <c r="BB67" s="68">
        <f t="shared" ref="BB67:BB72" si="46">N67*BA67</f>
        <v>0</v>
      </c>
      <c r="BC67" s="35">
        <v>0</v>
      </c>
      <c r="BD67" s="68">
        <f t="shared" ref="BD67:BD72" si="47">N67*BC67</f>
        <v>0</v>
      </c>
      <c r="BE67" s="35">
        <v>0</v>
      </c>
      <c r="BF67" s="68">
        <f t="shared" ref="BF67:BF72" si="48">N67*BE67</f>
        <v>0</v>
      </c>
      <c r="BG67" s="35">
        <v>0</v>
      </c>
      <c r="BH67" s="68">
        <f t="shared" ref="BH67:BH72" si="49">N67*BG67</f>
        <v>0</v>
      </c>
      <c r="BI67" s="35">
        <v>0</v>
      </c>
      <c r="BJ67" s="68">
        <f t="shared" ref="BJ67:BJ72" si="50">N67*BI67</f>
        <v>0</v>
      </c>
      <c r="BK67" s="35">
        <v>0</v>
      </c>
      <c r="BL67" s="68">
        <f t="shared" ref="BL67:BL72" si="51">N67*BK67</f>
        <v>0</v>
      </c>
    </row>
    <row r="68" spans="1:66" ht="27.75" customHeight="1" x14ac:dyDescent="0.25">
      <c r="A68" s="33">
        <v>410</v>
      </c>
      <c r="B68" s="45" t="s">
        <v>300</v>
      </c>
      <c r="C68" s="34" t="s">
        <v>500</v>
      </c>
      <c r="D68" s="36" t="s">
        <v>501</v>
      </c>
      <c r="E68" s="34" t="s">
        <v>32</v>
      </c>
      <c r="F68" s="39">
        <v>0</v>
      </c>
      <c r="G68" s="40">
        <v>0</v>
      </c>
      <c r="H68" s="40">
        <v>0</v>
      </c>
      <c r="I68" s="41">
        <v>0</v>
      </c>
      <c r="J68" s="44">
        <v>0</v>
      </c>
      <c r="K68" s="40">
        <v>0</v>
      </c>
      <c r="L68" s="42">
        <v>0</v>
      </c>
      <c r="M68" s="46">
        <v>1.0482180306467299</v>
      </c>
      <c r="N68" s="69">
        <f t="shared" si="26"/>
        <v>0</v>
      </c>
      <c r="O68" s="35">
        <v>0</v>
      </c>
      <c r="P68" s="68">
        <f t="shared" si="27"/>
        <v>0</v>
      </c>
      <c r="Q68" s="35">
        <v>0</v>
      </c>
      <c r="R68" s="68">
        <f t="shared" si="28"/>
        <v>0</v>
      </c>
      <c r="S68" s="35">
        <v>0</v>
      </c>
      <c r="T68" s="68">
        <f t="shared" si="29"/>
        <v>0</v>
      </c>
      <c r="U68" s="35">
        <v>0</v>
      </c>
      <c r="V68" s="68">
        <f t="shared" si="30"/>
        <v>0</v>
      </c>
      <c r="W68" s="35">
        <v>0</v>
      </c>
      <c r="X68" s="68">
        <f t="shared" si="31"/>
        <v>0</v>
      </c>
      <c r="Y68" s="35">
        <v>0</v>
      </c>
      <c r="Z68" s="68">
        <f t="shared" si="32"/>
        <v>0</v>
      </c>
      <c r="AA68" s="35">
        <v>0</v>
      </c>
      <c r="AB68" s="68">
        <f t="shared" si="33"/>
        <v>0</v>
      </c>
      <c r="AC68" s="35">
        <v>0</v>
      </c>
      <c r="AD68" s="68">
        <f t="shared" si="34"/>
        <v>0</v>
      </c>
      <c r="AE68" s="35">
        <v>0</v>
      </c>
      <c r="AF68" s="68">
        <f t="shared" si="35"/>
        <v>0</v>
      </c>
      <c r="AG68" s="35">
        <v>0</v>
      </c>
      <c r="AH68" s="68">
        <f t="shared" si="36"/>
        <v>0</v>
      </c>
      <c r="AI68" s="35">
        <v>0</v>
      </c>
      <c r="AJ68" s="68">
        <f t="shared" si="37"/>
        <v>0</v>
      </c>
      <c r="AK68" s="35">
        <v>0</v>
      </c>
      <c r="AL68" s="68">
        <f t="shared" si="38"/>
        <v>0</v>
      </c>
      <c r="AM68" s="35">
        <v>0</v>
      </c>
      <c r="AN68" s="68">
        <f t="shared" si="39"/>
        <v>0</v>
      </c>
      <c r="AO68" s="35">
        <v>0</v>
      </c>
      <c r="AP68" s="68">
        <f t="shared" si="40"/>
        <v>0</v>
      </c>
      <c r="AQ68" s="35">
        <v>0</v>
      </c>
      <c r="AR68" s="68">
        <f t="shared" si="41"/>
        <v>0</v>
      </c>
      <c r="AS68" s="35">
        <v>0</v>
      </c>
      <c r="AT68" s="68">
        <f t="shared" si="42"/>
        <v>0</v>
      </c>
      <c r="AU68" s="35">
        <v>0</v>
      </c>
      <c r="AV68" s="68">
        <f t="shared" si="43"/>
        <v>0</v>
      </c>
      <c r="AW68" s="35">
        <v>0</v>
      </c>
      <c r="AX68" s="68">
        <f t="shared" si="44"/>
        <v>0</v>
      </c>
      <c r="AY68" s="35">
        <v>0</v>
      </c>
      <c r="AZ68" s="68">
        <f t="shared" si="45"/>
        <v>0</v>
      </c>
      <c r="BA68" s="35">
        <v>0</v>
      </c>
      <c r="BB68" s="68">
        <f t="shared" si="46"/>
        <v>0</v>
      </c>
      <c r="BC68" s="35">
        <v>0</v>
      </c>
      <c r="BD68" s="68">
        <f t="shared" si="47"/>
        <v>0</v>
      </c>
      <c r="BE68" s="35">
        <v>0</v>
      </c>
      <c r="BF68" s="68">
        <f t="shared" si="48"/>
        <v>0</v>
      </c>
      <c r="BG68" s="35">
        <v>0</v>
      </c>
      <c r="BH68" s="68">
        <f t="shared" si="49"/>
        <v>0</v>
      </c>
      <c r="BI68" s="35">
        <v>0</v>
      </c>
      <c r="BJ68" s="68">
        <f t="shared" si="50"/>
        <v>0</v>
      </c>
      <c r="BK68" s="35">
        <v>0</v>
      </c>
      <c r="BL68" s="68">
        <f t="shared" si="51"/>
        <v>0</v>
      </c>
    </row>
    <row r="69" spans="1:66" ht="27.75" customHeight="1" x14ac:dyDescent="0.25">
      <c r="A69" s="33">
        <v>412</v>
      </c>
      <c r="B69" s="45" t="s">
        <v>300</v>
      </c>
      <c r="C69" s="34" t="s">
        <v>502</v>
      </c>
      <c r="D69" s="36" t="s">
        <v>503</v>
      </c>
      <c r="E69" s="34" t="s">
        <v>32</v>
      </c>
      <c r="F69" s="39">
        <v>0</v>
      </c>
      <c r="G69" s="40">
        <v>0</v>
      </c>
      <c r="H69" s="40">
        <v>0</v>
      </c>
      <c r="I69" s="41">
        <v>0</v>
      </c>
      <c r="J69" s="44">
        <v>0</v>
      </c>
      <c r="K69" s="40">
        <v>0</v>
      </c>
      <c r="L69" s="42">
        <v>0</v>
      </c>
      <c r="M69" s="46">
        <v>1.0482180306467299</v>
      </c>
      <c r="N69" s="69">
        <f t="shared" si="26"/>
        <v>0</v>
      </c>
      <c r="O69" s="35">
        <v>0</v>
      </c>
      <c r="P69" s="68">
        <f t="shared" si="27"/>
        <v>0</v>
      </c>
      <c r="Q69" s="35">
        <v>0</v>
      </c>
      <c r="R69" s="68">
        <f t="shared" si="28"/>
        <v>0</v>
      </c>
      <c r="S69" s="35">
        <v>0</v>
      </c>
      <c r="T69" s="68">
        <f t="shared" si="29"/>
        <v>0</v>
      </c>
      <c r="U69" s="35">
        <v>0</v>
      </c>
      <c r="V69" s="68">
        <f t="shared" si="30"/>
        <v>0</v>
      </c>
      <c r="W69" s="35">
        <v>0</v>
      </c>
      <c r="X69" s="68">
        <f t="shared" si="31"/>
        <v>0</v>
      </c>
      <c r="Y69" s="35">
        <v>0</v>
      </c>
      <c r="Z69" s="68">
        <f t="shared" si="32"/>
        <v>0</v>
      </c>
      <c r="AA69" s="35">
        <v>0</v>
      </c>
      <c r="AB69" s="68">
        <f t="shared" si="33"/>
        <v>0</v>
      </c>
      <c r="AC69" s="35">
        <v>0</v>
      </c>
      <c r="AD69" s="68">
        <f t="shared" si="34"/>
        <v>0</v>
      </c>
      <c r="AE69" s="35">
        <v>0</v>
      </c>
      <c r="AF69" s="68">
        <f t="shared" si="35"/>
        <v>0</v>
      </c>
      <c r="AG69" s="35">
        <v>0</v>
      </c>
      <c r="AH69" s="68">
        <f t="shared" si="36"/>
        <v>0</v>
      </c>
      <c r="AI69" s="35">
        <v>0</v>
      </c>
      <c r="AJ69" s="68">
        <f t="shared" si="37"/>
        <v>0</v>
      </c>
      <c r="AK69" s="35">
        <v>0</v>
      </c>
      <c r="AL69" s="68">
        <f t="shared" si="38"/>
        <v>0</v>
      </c>
      <c r="AM69" s="35">
        <v>0</v>
      </c>
      <c r="AN69" s="68">
        <f t="shared" si="39"/>
        <v>0</v>
      </c>
      <c r="AO69" s="35">
        <v>0</v>
      </c>
      <c r="AP69" s="68">
        <f t="shared" si="40"/>
        <v>0</v>
      </c>
      <c r="AQ69" s="35">
        <v>0</v>
      </c>
      <c r="AR69" s="68">
        <f t="shared" si="41"/>
        <v>0</v>
      </c>
      <c r="AS69" s="35">
        <v>0</v>
      </c>
      <c r="AT69" s="68">
        <f t="shared" si="42"/>
        <v>0</v>
      </c>
      <c r="AU69" s="35">
        <v>0</v>
      </c>
      <c r="AV69" s="68">
        <f t="shared" si="43"/>
        <v>0</v>
      </c>
      <c r="AW69" s="35">
        <v>0</v>
      </c>
      <c r="AX69" s="68">
        <f t="shared" si="44"/>
        <v>0</v>
      </c>
      <c r="AY69" s="35">
        <v>0</v>
      </c>
      <c r="AZ69" s="68">
        <f t="shared" si="45"/>
        <v>0</v>
      </c>
      <c r="BA69" s="35">
        <v>0</v>
      </c>
      <c r="BB69" s="68">
        <f t="shared" si="46"/>
        <v>0</v>
      </c>
      <c r="BC69" s="35">
        <v>0</v>
      </c>
      <c r="BD69" s="68">
        <f t="shared" si="47"/>
        <v>0</v>
      </c>
      <c r="BE69" s="35">
        <v>0</v>
      </c>
      <c r="BF69" s="68">
        <f t="shared" si="48"/>
        <v>0</v>
      </c>
      <c r="BG69" s="35">
        <v>0</v>
      </c>
      <c r="BH69" s="68">
        <f t="shared" si="49"/>
        <v>0</v>
      </c>
      <c r="BI69" s="35">
        <v>0</v>
      </c>
      <c r="BJ69" s="68">
        <f t="shared" si="50"/>
        <v>0</v>
      </c>
      <c r="BK69" s="35">
        <v>0</v>
      </c>
      <c r="BL69" s="68">
        <f t="shared" si="51"/>
        <v>0</v>
      </c>
    </row>
    <row r="70" spans="1:66" ht="27.75" customHeight="1" x14ac:dyDescent="0.25">
      <c r="A70" s="33">
        <v>414</v>
      </c>
      <c r="B70" s="45" t="s">
        <v>300</v>
      </c>
      <c r="C70" s="34" t="s">
        <v>504</v>
      </c>
      <c r="D70" s="36" t="s">
        <v>505</v>
      </c>
      <c r="E70" s="34" t="s">
        <v>32</v>
      </c>
      <c r="F70" s="39">
        <v>1</v>
      </c>
      <c r="G70" s="40">
        <v>195672</v>
      </c>
      <c r="H70" s="40">
        <v>45871</v>
      </c>
      <c r="I70" s="41">
        <v>0</v>
      </c>
      <c r="J70" s="44">
        <v>0.76557197759515927</v>
      </c>
      <c r="K70" s="40">
        <v>45871</v>
      </c>
      <c r="L70" s="42">
        <v>45871</v>
      </c>
      <c r="M70" s="46">
        <v>1.0482180306467299</v>
      </c>
      <c r="N70" s="69">
        <f t="shared" si="26"/>
        <v>48082.809283796145</v>
      </c>
      <c r="O70" s="35">
        <v>0</v>
      </c>
      <c r="P70" s="68">
        <f t="shared" si="27"/>
        <v>0</v>
      </c>
      <c r="Q70" s="35">
        <v>0</v>
      </c>
      <c r="R70" s="68">
        <f t="shared" si="28"/>
        <v>0</v>
      </c>
      <c r="S70" s="35">
        <v>0</v>
      </c>
      <c r="T70" s="68">
        <f t="shared" si="29"/>
        <v>0</v>
      </c>
      <c r="U70" s="35">
        <v>0</v>
      </c>
      <c r="V70" s="68">
        <f t="shared" si="30"/>
        <v>0</v>
      </c>
      <c r="W70" s="35">
        <v>0</v>
      </c>
      <c r="X70" s="68">
        <f t="shared" si="31"/>
        <v>0</v>
      </c>
      <c r="Y70" s="35">
        <v>0</v>
      </c>
      <c r="Z70" s="68">
        <f t="shared" si="32"/>
        <v>0</v>
      </c>
      <c r="AA70" s="35">
        <v>0</v>
      </c>
      <c r="AB70" s="68">
        <f t="shared" si="33"/>
        <v>0</v>
      </c>
      <c r="AC70" s="35">
        <v>0</v>
      </c>
      <c r="AD70" s="68">
        <f t="shared" si="34"/>
        <v>0</v>
      </c>
      <c r="AE70" s="35">
        <v>0</v>
      </c>
      <c r="AF70" s="68">
        <f t="shared" si="35"/>
        <v>0</v>
      </c>
      <c r="AG70" s="35">
        <v>0</v>
      </c>
      <c r="AH70" s="68">
        <f t="shared" si="36"/>
        <v>0</v>
      </c>
      <c r="AI70" s="35">
        <v>0</v>
      </c>
      <c r="AJ70" s="68">
        <f t="shared" si="37"/>
        <v>0</v>
      </c>
      <c r="AK70" s="35">
        <v>0</v>
      </c>
      <c r="AL70" s="68">
        <f t="shared" si="38"/>
        <v>0</v>
      </c>
      <c r="AM70" s="35">
        <v>0</v>
      </c>
      <c r="AN70" s="68">
        <f t="shared" si="39"/>
        <v>0</v>
      </c>
      <c r="AO70" s="35">
        <v>0</v>
      </c>
      <c r="AP70" s="68">
        <f t="shared" si="40"/>
        <v>0</v>
      </c>
      <c r="AQ70" s="35">
        <v>0</v>
      </c>
      <c r="AR70" s="68">
        <f t="shared" si="41"/>
        <v>0</v>
      </c>
      <c r="AS70" s="35">
        <v>0</v>
      </c>
      <c r="AT70" s="68">
        <f t="shared" si="42"/>
        <v>0</v>
      </c>
      <c r="AU70" s="35">
        <v>0</v>
      </c>
      <c r="AV70" s="68">
        <f t="shared" si="43"/>
        <v>0</v>
      </c>
      <c r="AW70" s="35">
        <v>1</v>
      </c>
      <c r="AX70" s="68">
        <f t="shared" si="44"/>
        <v>48082.809283796145</v>
      </c>
      <c r="AY70" s="35">
        <v>0</v>
      </c>
      <c r="AZ70" s="68">
        <f t="shared" si="45"/>
        <v>0</v>
      </c>
      <c r="BA70" s="35">
        <v>0</v>
      </c>
      <c r="BB70" s="68">
        <f t="shared" si="46"/>
        <v>0</v>
      </c>
      <c r="BC70" s="35">
        <v>0</v>
      </c>
      <c r="BD70" s="68">
        <f t="shared" si="47"/>
        <v>0</v>
      </c>
      <c r="BE70" s="35">
        <v>0</v>
      </c>
      <c r="BF70" s="68">
        <f t="shared" si="48"/>
        <v>0</v>
      </c>
      <c r="BG70" s="35">
        <v>0</v>
      </c>
      <c r="BH70" s="68">
        <f t="shared" si="49"/>
        <v>0</v>
      </c>
      <c r="BI70" s="35">
        <v>0</v>
      </c>
      <c r="BJ70" s="68">
        <f t="shared" si="50"/>
        <v>0</v>
      </c>
      <c r="BK70" s="35">
        <v>0</v>
      </c>
      <c r="BL70" s="68">
        <f t="shared" si="51"/>
        <v>0</v>
      </c>
    </row>
    <row r="71" spans="1:66" ht="27.75" customHeight="1" x14ac:dyDescent="0.25">
      <c r="A71" s="33">
        <v>416</v>
      </c>
      <c r="B71" s="45" t="s">
        <v>300</v>
      </c>
      <c r="C71" s="34" t="s">
        <v>506</v>
      </c>
      <c r="D71" s="36" t="s">
        <v>507</v>
      </c>
      <c r="E71" s="34" t="s">
        <v>32</v>
      </c>
      <c r="F71" s="39">
        <v>1</v>
      </c>
      <c r="G71" s="40">
        <v>181996</v>
      </c>
      <c r="H71" s="40">
        <v>64698</v>
      </c>
      <c r="I71" s="41">
        <v>0</v>
      </c>
      <c r="J71" s="44">
        <v>0.6445086705202312</v>
      </c>
      <c r="K71" s="40">
        <v>64698</v>
      </c>
      <c r="L71" s="42">
        <v>64698</v>
      </c>
      <c r="M71" s="46">
        <v>1.0482180306467299</v>
      </c>
      <c r="N71" s="69">
        <f t="shared" si="26"/>
        <v>67817.610146782128</v>
      </c>
      <c r="O71" s="35">
        <v>1</v>
      </c>
      <c r="P71" s="68">
        <f t="shared" si="27"/>
        <v>67817.610146782128</v>
      </c>
      <c r="Q71" s="35">
        <v>0</v>
      </c>
      <c r="R71" s="68">
        <f t="shared" si="28"/>
        <v>0</v>
      </c>
      <c r="S71" s="35">
        <v>0</v>
      </c>
      <c r="T71" s="68">
        <f t="shared" si="29"/>
        <v>0</v>
      </c>
      <c r="U71" s="35">
        <v>0</v>
      </c>
      <c r="V71" s="68">
        <f t="shared" si="30"/>
        <v>0</v>
      </c>
      <c r="W71" s="35">
        <v>0</v>
      </c>
      <c r="X71" s="68">
        <f t="shared" si="31"/>
        <v>0</v>
      </c>
      <c r="Y71" s="35">
        <v>0</v>
      </c>
      <c r="Z71" s="68">
        <f t="shared" si="32"/>
        <v>0</v>
      </c>
      <c r="AA71" s="35">
        <v>0</v>
      </c>
      <c r="AB71" s="68">
        <f t="shared" si="33"/>
        <v>0</v>
      </c>
      <c r="AC71" s="35">
        <v>0</v>
      </c>
      <c r="AD71" s="68">
        <f t="shared" si="34"/>
        <v>0</v>
      </c>
      <c r="AE71" s="35">
        <v>0</v>
      </c>
      <c r="AF71" s="68">
        <f t="shared" si="35"/>
        <v>0</v>
      </c>
      <c r="AG71" s="35">
        <v>0</v>
      </c>
      <c r="AH71" s="68">
        <f t="shared" si="36"/>
        <v>0</v>
      </c>
      <c r="AI71" s="35">
        <v>0</v>
      </c>
      <c r="AJ71" s="68">
        <f t="shared" si="37"/>
        <v>0</v>
      </c>
      <c r="AK71" s="35">
        <v>0</v>
      </c>
      <c r="AL71" s="68">
        <f t="shared" si="38"/>
        <v>0</v>
      </c>
      <c r="AM71" s="35">
        <v>0</v>
      </c>
      <c r="AN71" s="68">
        <f t="shared" si="39"/>
        <v>0</v>
      </c>
      <c r="AO71" s="35">
        <v>0</v>
      </c>
      <c r="AP71" s="68">
        <f t="shared" si="40"/>
        <v>0</v>
      </c>
      <c r="AQ71" s="35">
        <v>0</v>
      </c>
      <c r="AR71" s="68">
        <f t="shared" si="41"/>
        <v>0</v>
      </c>
      <c r="AS71" s="35">
        <v>0</v>
      </c>
      <c r="AT71" s="68">
        <f t="shared" si="42"/>
        <v>0</v>
      </c>
      <c r="AU71" s="35">
        <v>0</v>
      </c>
      <c r="AV71" s="68">
        <f t="shared" si="43"/>
        <v>0</v>
      </c>
      <c r="AW71" s="35">
        <v>0</v>
      </c>
      <c r="AX71" s="68">
        <f t="shared" si="44"/>
        <v>0</v>
      </c>
      <c r="AY71" s="35">
        <v>0</v>
      </c>
      <c r="AZ71" s="68">
        <f t="shared" si="45"/>
        <v>0</v>
      </c>
      <c r="BA71" s="35">
        <v>0</v>
      </c>
      <c r="BB71" s="68">
        <f t="shared" si="46"/>
        <v>0</v>
      </c>
      <c r="BC71" s="35">
        <v>0</v>
      </c>
      <c r="BD71" s="68">
        <f t="shared" si="47"/>
        <v>0</v>
      </c>
      <c r="BE71" s="35">
        <v>0</v>
      </c>
      <c r="BF71" s="68">
        <f t="shared" si="48"/>
        <v>0</v>
      </c>
      <c r="BG71" s="35">
        <v>0</v>
      </c>
      <c r="BH71" s="68">
        <f t="shared" si="49"/>
        <v>0</v>
      </c>
      <c r="BI71" s="35">
        <v>0</v>
      </c>
      <c r="BJ71" s="68">
        <f t="shared" si="50"/>
        <v>0</v>
      </c>
      <c r="BK71" s="35">
        <v>0</v>
      </c>
      <c r="BL71" s="68">
        <f t="shared" si="51"/>
        <v>0</v>
      </c>
    </row>
    <row r="72" spans="1:66" ht="27.75" customHeight="1" x14ac:dyDescent="0.25">
      <c r="A72" s="33">
        <v>417</v>
      </c>
      <c r="B72" s="45" t="s">
        <v>300</v>
      </c>
      <c r="C72" s="34" t="s">
        <v>508</v>
      </c>
      <c r="D72" s="36" t="s">
        <v>509</v>
      </c>
      <c r="E72" s="34" t="s">
        <v>32</v>
      </c>
      <c r="F72" s="39">
        <v>0</v>
      </c>
      <c r="G72" s="40">
        <v>0</v>
      </c>
      <c r="H72" s="40">
        <v>0</v>
      </c>
      <c r="I72" s="41">
        <v>0</v>
      </c>
      <c r="J72" s="44">
        <v>0</v>
      </c>
      <c r="K72" s="40">
        <v>0</v>
      </c>
      <c r="L72" s="42">
        <v>0</v>
      </c>
      <c r="M72" s="46">
        <v>1.0482180306467299</v>
      </c>
      <c r="N72" s="69">
        <f t="shared" si="26"/>
        <v>0</v>
      </c>
      <c r="O72" s="35">
        <v>0</v>
      </c>
      <c r="P72" s="68">
        <f t="shared" si="27"/>
        <v>0</v>
      </c>
      <c r="Q72" s="35">
        <v>0</v>
      </c>
      <c r="R72" s="68">
        <f t="shared" si="28"/>
        <v>0</v>
      </c>
      <c r="S72" s="35">
        <v>0</v>
      </c>
      <c r="T72" s="68">
        <f t="shared" si="29"/>
        <v>0</v>
      </c>
      <c r="U72" s="35">
        <v>0</v>
      </c>
      <c r="V72" s="68">
        <f t="shared" si="30"/>
        <v>0</v>
      </c>
      <c r="W72" s="35">
        <v>0</v>
      </c>
      <c r="X72" s="68">
        <f t="shared" si="31"/>
        <v>0</v>
      </c>
      <c r="Y72" s="35">
        <v>0</v>
      </c>
      <c r="Z72" s="68">
        <f t="shared" si="32"/>
        <v>0</v>
      </c>
      <c r="AA72" s="35">
        <v>0</v>
      </c>
      <c r="AB72" s="68">
        <f t="shared" si="33"/>
        <v>0</v>
      </c>
      <c r="AC72" s="35">
        <v>0</v>
      </c>
      <c r="AD72" s="68">
        <f t="shared" si="34"/>
        <v>0</v>
      </c>
      <c r="AE72" s="35">
        <v>0</v>
      </c>
      <c r="AF72" s="68">
        <f t="shared" si="35"/>
        <v>0</v>
      </c>
      <c r="AG72" s="35">
        <v>0</v>
      </c>
      <c r="AH72" s="68">
        <f t="shared" si="36"/>
        <v>0</v>
      </c>
      <c r="AI72" s="35">
        <v>0</v>
      </c>
      <c r="AJ72" s="68">
        <f t="shared" si="37"/>
        <v>0</v>
      </c>
      <c r="AK72" s="35">
        <v>0</v>
      </c>
      <c r="AL72" s="68">
        <f t="shared" si="38"/>
        <v>0</v>
      </c>
      <c r="AM72" s="35">
        <v>0</v>
      </c>
      <c r="AN72" s="68">
        <f t="shared" si="39"/>
        <v>0</v>
      </c>
      <c r="AO72" s="35">
        <v>0</v>
      </c>
      <c r="AP72" s="68">
        <f t="shared" si="40"/>
        <v>0</v>
      </c>
      <c r="AQ72" s="35">
        <v>0</v>
      </c>
      <c r="AR72" s="68">
        <f t="shared" si="41"/>
        <v>0</v>
      </c>
      <c r="AS72" s="35">
        <v>0</v>
      </c>
      <c r="AT72" s="68">
        <f t="shared" si="42"/>
        <v>0</v>
      </c>
      <c r="AU72" s="35">
        <v>0</v>
      </c>
      <c r="AV72" s="68">
        <f t="shared" si="43"/>
        <v>0</v>
      </c>
      <c r="AW72" s="35">
        <v>0</v>
      </c>
      <c r="AX72" s="68">
        <f t="shared" si="44"/>
        <v>0</v>
      </c>
      <c r="AY72" s="35">
        <v>0</v>
      </c>
      <c r="AZ72" s="68">
        <f t="shared" si="45"/>
        <v>0</v>
      </c>
      <c r="BA72" s="35">
        <v>0</v>
      </c>
      <c r="BB72" s="68">
        <f t="shared" si="46"/>
        <v>0</v>
      </c>
      <c r="BC72" s="35">
        <v>0</v>
      </c>
      <c r="BD72" s="68">
        <f t="shared" si="47"/>
        <v>0</v>
      </c>
      <c r="BE72" s="35">
        <v>0</v>
      </c>
      <c r="BF72" s="68">
        <f t="shared" si="48"/>
        <v>0</v>
      </c>
      <c r="BG72" s="35">
        <v>0</v>
      </c>
      <c r="BH72" s="68">
        <f t="shared" si="49"/>
        <v>0</v>
      </c>
      <c r="BI72" s="35">
        <v>0</v>
      </c>
      <c r="BJ72" s="68">
        <f t="shared" si="50"/>
        <v>0</v>
      </c>
      <c r="BK72" s="35">
        <v>0</v>
      </c>
      <c r="BL72" s="68">
        <f t="shared" si="51"/>
        <v>0</v>
      </c>
    </row>
    <row r="73" spans="1:66" s="61" customFormat="1" x14ac:dyDescent="0.25">
      <c r="P73" s="62">
        <f>SUM(P2:P72)</f>
        <v>3645127.8871085327</v>
      </c>
      <c r="R73" s="62">
        <f>SUM(R2:R72)</f>
        <v>186080.71301843814</v>
      </c>
      <c r="T73" s="62">
        <f>SUM(T2:T72)</f>
        <v>525315.51427663933</v>
      </c>
      <c r="V73" s="62">
        <f>SUM(V2:V72)</f>
        <v>0</v>
      </c>
      <c r="X73" s="62">
        <f>SUM(X2:X72)</f>
        <v>744523.06171760615</v>
      </c>
      <c r="Z73" s="62">
        <f>SUM(Z2:Z72)</f>
        <v>508414.04675049148</v>
      </c>
      <c r="AB73" s="62">
        <f>SUM(AB2:AB72)</f>
        <v>508414.04675049148</v>
      </c>
      <c r="AD73" s="62">
        <f>SUM(AD2:AD72)</f>
        <v>508414.04675049148</v>
      </c>
      <c r="AF73" s="62">
        <f>SUM(AF2:AF72)</f>
        <v>508414.04675049148</v>
      </c>
      <c r="AH73" s="62">
        <f>SUM(AH2:AH72)</f>
        <v>627002.0972116479</v>
      </c>
      <c r="AJ73" s="62">
        <f>SUM(AJ2:AJ72)</f>
        <v>508414.04675049148</v>
      </c>
      <c r="AL73" s="62">
        <f>SUM(AL2:AL72)</f>
        <v>202472.7465816917</v>
      </c>
      <c r="AN73" s="62">
        <f>SUM(AN2:AN72)</f>
        <v>250018.8682337967</v>
      </c>
      <c r="AP73" s="62">
        <f>SUM(AP2:AP72)</f>
        <v>239113.20784294812</v>
      </c>
      <c r="AR73" s="62">
        <f>SUM(AR2:AR72)</f>
        <v>148082.80940749418</v>
      </c>
      <c r="AT73" s="62">
        <f>SUM(AT2:AT72)</f>
        <v>319577.56852948311</v>
      </c>
      <c r="AV73" s="62">
        <f>SUM(AV2:AV72)</f>
        <v>259430.81793097372</v>
      </c>
      <c r="AX73" s="62">
        <f>SUM(AX2:AX72)</f>
        <v>454560.79720798507</v>
      </c>
      <c r="AZ73" s="62">
        <f>SUM(AZ2:AZ72)</f>
        <v>240199.16172269819</v>
      </c>
      <c r="BB73" s="62">
        <f>SUM(BB2:BB72)</f>
        <v>286998.9521369827</v>
      </c>
      <c r="BD73" s="62">
        <f>SUM(BD2:BD72)</f>
        <v>240199.16172269819</v>
      </c>
      <c r="BF73" s="62">
        <f>SUM(BF2:BF72)</f>
        <v>286998.9521369827</v>
      </c>
      <c r="BH73" s="62">
        <f>SUM(BH2:BH72)</f>
        <v>286998.9521369827</v>
      </c>
      <c r="BJ73" s="62">
        <f>SUM(BJ2:BJ72)</f>
        <v>240199.16172269819</v>
      </c>
      <c r="BL73" s="62">
        <f>SUM(BL2:BL72)</f>
        <v>281000.00034759147</v>
      </c>
      <c r="BM73" s="61" t="s">
        <v>34</v>
      </c>
      <c r="BN73" s="62">
        <f>SUM(P73:BL73)</f>
        <v>12005970.664746325</v>
      </c>
    </row>
  </sheetData>
  <autoFilter ref="A1:BN73" xr:uid="{00000000-0009-0000-0000-000004000000}"/>
  <conditionalFormatting sqref="G2:I72 K2:K72">
    <cfRule type="expression" dxfId="227" priority="28">
      <formula>ISERROR($L2)</formula>
    </cfRule>
  </conditionalFormatting>
  <conditionalFormatting sqref="L2:L72">
    <cfRule type="expression" dxfId="226" priority="26">
      <formula>ISERROR(L2)</formula>
    </cfRule>
  </conditionalFormatting>
  <conditionalFormatting sqref="O2:BL72">
    <cfRule type="expression" dxfId="225" priority="1">
      <formula>ISERROR($J2)</formula>
    </cfRule>
  </conditionalFormatting>
  <dataValidations count="3">
    <dataValidation type="custom" allowBlank="1" showInputMessage="1" showErrorMessage="1" errorTitle="Reglas de Descuento" error="- Los Items SIN precio piso pueden tener un descuento máximo de 100%_x000a_-Los Items CON precio piso pueden tener un descuento máximo de hasta igualar el precio mínimo_x000a__x000a_TIP: Con doble clic se cálcula el % que iguala al precio min_x000a_" promptTitle="Reglas de Descuento" prompt="- Los Items SIN precio piso pueden tener un descuento máximo de 100%_x000a_- Los Items CON precio piso pueden tener un descuento máximo de hasta igualar el precio mínimo_x000a__x000a_TIP: Si presiona doble clic se cálcula el % que iguala al precio mínimo" sqref="J2:J72" xr:uid="{00000000-0002-0000-0400-000000000000}">
      <formula1>IF(M2="Si",I2&lt;=0,I2&lt;=1)</formula1>
    </dataValidation>
    <dataValidation type="decimal" allowBlank="1" showInputMessage="1" showErrorMessage="1" errorTitle="Descuento no valido" error="Solo la mitad de los items pueden tener un descuento máximo del 25%._x000a__x000a_La otra mitad puede tener un descuento máximo del 20%." sqref="I2:I72" xr:uid="{00000000-0002-0000-0400-000001000000}">
      <formula1>-1</formula1>
      <formula2>$K$2</formula2>
    </dataValidation>
    <dataValidation operator="lessThan" allowBlank="1" showErrorMessage="1" errorTitle="Error" error="El valor es menor que el minimo permitido" sqref="K2:K72" xr:uid="{00000000-0002-0000-0400-000002000000}"/>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3"/>
  <sheetViews>
    <sheetView workbookViewId="0">
      <selection activeCell="A24" sqref="A24"/>
    </sheetView>
  </sheetViews>
  <sheetFormatPr baseColWidth="10" defaultColWidth="11.42578125" defaultRowHeight="15" x14ac:dyDescent="0.25"/>
  <cols>
    <col min="1" max="1" width="85.42578125" bestFit="1" customWidth="1"/>
    <col min="2" max="10" width="16.140625" bestFit="1" customWidth="1"/>
    <col min="11" max="26" width="17.140625" bestFit="1" customWidth="1"/>
  </cols>
  <sheetData>
    <row r="1" spans="1:26" x14ac:dyDescent="0.25">
      <c r="A1" s="73" t="s">
        <v>188</v>
      </c>
      <c r="B1" t="s">
        <v>510</v>
      </c>
      <c r="C1" t="s">
        <v>511</v>
      </c>
      <c r="D1" t="s">
        <v>512</v>
      </c>
      <c r="E1" t="s">
        <v>513</v>
      </c>
      <c r="F1" t="s">
        <v>514</v>
      </c>
      <c r="G1" t="s">
        <v>515</v>
      </c>
      <c r="H1" t="s">
        <v>516</v>
      </c>
      <c r="I1" t="s">
        <v>517</v>
      </c>
      <c r="J1" t="s">
        <v>518</v>
      </c>
      <c r="K1" t="s">
        <v>519</v>
      </c>
      <c r="L1" t="s">
        <v>520</v>
      </c>
      <c r="M1" t="s">
        <v>521</v>
      </c>
      <c r="N1" t="s">
        <v>522</v>
      </c>
      <c r="O1" t="s">
        <v>523</v>
      </c>
      <c r="P1" t="s">
        <v>524</v>
      </c>
      <c r="Q1" t="s">
        <v>525</v>
      </c>
      <c r="R1" t="s">
        <v>526</v>
      </c>
      <c r="S1" t="s">
        <v>527</v>
      </c>
      <c r="T1" t="s">
        <v>528</v>
      </c>
      <c r="U1" t="s">
        <v>529</v>
      </c>
      <c r="V1" t="s">
        <v>530</v>
      </c>
      <c r="W1" t="s">
        <v>531</v>
      </c>
      <c r="X1" t="s">
        <v>532</v>
      </c>
      <c r="Y1" t="s">
        <v>533</v>
      </c>
      <c r="Z1" t="s">
        <v>534</v>
      </c>
    </row>
    <row r="2" spans="1:26" x14ac:dyDescent="0.25">
      <c r="A2" s="74" t="s">
        <v>300</v>
      </c>
      <c r="B2" s="60">
        <v>3645127.8871085327</v>
      </c>
      <c r="C2" s="60">
        <v>186080.71301843814</v>
      </c>
      <c r="D2" s="60">
        <v>525315.51427663933</v>
      </c>
      <c r="E2" s="60">
        <v>0</v>
      </c>
      <c r="F2" s="60">
        <v>744523.06171760615</v>
      </c>
      <c r="G2" s="60">
        <v>508414.04675049148</v>
      </c>
      <c r="H2" s="60">
        <v>508414.04675049148</v>
      </c>
      <c r="I2" s="60">
        <v>508414.04675049148</v>
      </c>
      <c r="J2" s="60">
        <v>508414.04675049148</v>
      </c>
      <c r="K2" s="60">
        <v>627002.0972116479</v>
      </c>
      <c r="L2" s="60">
        <v>508414.04675049148</v>
      </c>
      <c r="M2" s="60">
        <v>202472.7465816917</v>
      </c>
      <c r="N2" s="60">
        <v>250018.8682337967</v>
      </c>
      <c r="O2" s="60">
        <v>239113.20784294812</v>
      </c>
      <c r="P2" s="60">
        <v>148082.80940749418</v>
      </c>
      <c r="Q2" s="60">
        <v>319577.56852948311</v>
      </c>
      <c r="R2" s="60">
        <v>259430.81793097372</v>
      </c>
      <c r="S2" s="60">
        <v>454560.79720798507</v>
      </c>
      <c r="T2" s="60">
        <v>240199.16172269819</v>
      </c>
      <c r="U2" s="60">
        <v>286998.9521369827</v>
      </c>
      <c r="V2" s="60">
        <v>240199.16172269819</v>
      </c>
      <c r="W2" s="60">
        <v>286998.9521369827</v>
      </c>
      <c r="X2" s="60">
        <v>286998.9521369827</v>
      </c>
      <c r="Y2" s="60">
        <v>240199.16172269819</v>
      </c>
      <c r="Z2" s="60">
        <v>281000.00034759147</v>
      </c>
    </row>
    <row r="3" spans="1:26" x14ac:dyDescent="0.25">
      <c r="A3" s="74" t="s">
        <v>191</v>
      </c>
      <c r="B3" s="60">
        <v>3645127.8871085327</v>
      </c>
      <c r="C3" s="60">
        <v>186080.71301843814</v>
      </c>
      <c r="D3" s="60">
        <v>525315.51427663933</v>
      </c>
      <c r="E3" s="60">
        <v>0</v>
      </c>
      <c r="F3" s="60">
        <v>744523.06171760615</v>
      </c>
      <c r="G3" s="60">
        <v>508414.04675049148</v>
      </c>
      <c r="H3" s="60">
        <v>508414.04675049148</v>
      </c>
      <c r="I3" s="60">
        <v>508414.04675049148</v>
      </c>
      <c r="J3" s="60">
        <v>508414.04675049148</v>
      </c>
      <c r="K3" s="60">
        <v>627002.0972116479</v>
      </c>
      <c r="L3" s="60">
        <v>508414.04675049148</v>
      </c>
      <c r="M3" s="60">
        <v>202472.7465816917</v>
      </c>
      <c r="N3" s="60">
        <v>250018.8682337967</v>
      </c>
      <c r="O3" s="60">
        <v>239113.20784294812</v>
      </c>
      <c r="P3" s="60">
        <v>148082.80940749418</v>
      </c>
      <c r="Q3" s="60">
        <v>319577.56852948311</v>
      </c>
      <c r="R3" s="60">
        <v>259430.81793097372</v>
      </c>
      <c r="S3" s="60">
        <v>454560.79720798507</v>
      </c>
      <c r="T3" s="60">
        <v>240199.16172269819</v>
      </c>
      <c r="U3" s="60">
        <v>286998.9521369827</v>
      </c>
      <c r="V3" s="60">
        <v>240199.16172269819</v>
      </c>
      <c r="W3" s="60">
        <v>286998.9521369827</v>
      </c>
      <c r="X3" s="60">
        <v>286998.9521369827</v>
      </c>
      <c r="Y3" s="60">
        <v>240199.16172269819</v>
      </c>
      <c r="Z3" s="60">
        <v>281000.00034759147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25"/>
  <sheetViews>
    <sheetView topLeftCell="E1" workbookViewId="0">
      <selection activeCell="F3" sqref="F3:F12"/>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4.14062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29</v>
      </c>
      <c r="G3">
        <v>13</v>
      </c>
      <c r="H3" s="7">
        <f>J3/30</f>
        <v>94343.990333333335</v>
      </c>
      <c r="I3" s="7">
        <v>2700125</v>
      </c>
      <c r="J3" s="7">
        <v>2830319.71</v>
      </c>
      <c r="K3" s="8">
        <f>+J3*F3</f>
        <v>82079271.590000004</v>
      </c>
      <c r="L3" s="9"/>
      <c r="M3" s="9"/>
      <c r="N3" s="43">
        <f>H3*F3*G3</f>
        <v>35567684.355666667</v>
      </c>
    </row>
    <row r="4" spans="1:15" ht="24" x14ac:dyDescent="0.25">
      <c r="A4" s="6">
        <v>1</v>
      </c>
      <c r="B4" s="6" t="s">
        <v>17</v>
      </c>
      <c r="C4" s="6" t="s">
        <v>18</v>
      </c>
      <c r="D4" s="6" t="s">
        <v>18</v>
      </c>
      <c r="E4" s="6" t="s">
        <v>19</v>
      </c>
      <c r="F4">
        <v>2</v>
      </c>
      <c r="G4">
        <v>10</v>
      </c>
      <c r="H4" s="7">
        <f t="shared" ref="H4:H12" si="0">J4/30</f>
        <v>94343.990333333335</v>
      </c>
      <c r="I4" s="7">
        <v>2700125</v>
      </c>
      <c r="J4" s="7">
        <v>2830319.71</v>
      </c>
      <c r="K4" s="8">
        <f t="shared" ref="K4:K12" si="1">+J4*F4</f>
        <v>5660639.4199999999</v>
      </c>
      <c r="L4" s="9"/>
      <c r="M4" s="9"/>
      <c r="N4" s="43">
        <f t="shared" ref="N4:N12" si="2">H4*F4*G4</f>
        <v>1886879.8066666666</v>
      </c>
    </row>
    <row r="5" spans="1:15" ht="24" x14ac:dyDescent="0.25">
      <c r="A5" s="6">
        <v>1</v>
      </c>
      <c r="B5" s="6" t="s">
        <v>17</v>
      </c>
      <c r="C5" s="6" t="s">
        <v>18</v>
      </c>
      <c r="D5" s="6" t="s">
        <v>18</v>
      </c>
      <c r="E5" s="6" t="s">
        <v>19</v>
      </c>
      <c r="F5">
        <v>2</v>
      </c>
      <c r="G5">
        <v>9</v>
      </c>
      <c r="H5" s="7">
        <f t="shared" si="0"/>
        <v>94343.990333333335</v>
      </c>
      <c r="I5" s="7">
        <v>2700125</v>
      </c>
      <c r="J5" s="7">
        <v>2830319.71</v>
      </c>
      <c r="K5" s="8">
        <f t="shared" si="1"/>
        <v>5660639.4199999999</v>
      </c>
      <c r="L5" s="9"/>
      <c r="M5" s="9"/>
      <c r="N5" s="43">
        <f t="shared" si="2"/>
        <v>1698191.8260000001</v>
      </c>
    </row>
    <row r="6" spans="1:15" ht="24" x14ac:dyDescent="0.25">
      <c r="A6" s="6">
        <v>1</v>
      </c>
      <c r="B6" s="6" t="s">
        <v>17</v>
      </c>
      <c r="C6" s="6" t="s">
        <v>18</v>
      </c>
      <c r="D6" s="6" t="s">
        <v>18</v>
      </c>
      <c r="E6" s="6" t="s">
        <v>19</v>
      </c>
      <c r="F6">
        <v>1</v>
      </c>
      <c r="G6">
        <v>8</v>
      </c>
      <c r="H6" s="7">
        <f t="shared" si="0"/>
        <v>94343.990333333335</v>
      </c>
      <c r="I6" s="7">
        <v>2700125</v>
      </c>
      <c r="J6" s="7">
        <v>2830319.71</v>
      </c>
      <c r="K6" s="8">
        <f t="shared" si="1"/>
        <v>2830319.71</v>
      </c>
      <c r="L6" s="9"/>
      <c r="M6" s="9"/>
      <c r="N6" s="43">
        <f t="shared" si="2"/>
        <v>754751.92266666668</v>
      </c>
    </row>
    <row r="7" spans="1:15" ht="24" x14ac:dyDescent="0.25">
      <c r="A7" s="6">
        <v>1</v>
      </c>
      <c r="B7" s="6" t="s">
        <v>17</v>
      </c>
      <c r="C7" s="6" t="s">
        <v>18</v>
      </c>
      <c r="D7" s="6" t="s">
        <v>18</v>
      </c>
      <c r="E7" s="6" t="s">
        <v>19</v>
      </c>
      <c r="F7">
        <v>1</v>
      </c>
      <c r="G7">
        <v>1</v>
      </c>
      <c r="H7" s="7">
        <f t="shared" si="0"/>
        <v>94343.990333333335</v>
      </c>
      <c r="I7" s="7">
        <v>2700125</v>
      </c>
      <c r="J7" s="7">
        <v>2830319.71</v>
      </c>
      <c r="K7" s="8">
        <f t="shared" si="1"/>
        <v>2830319.71</v>
      </c>
      <c r="L7" s="9"/>
      <c r="M7" s="9"/>
      <c r="N7" s="43">
        <f t="shared" si="2"/>
        <v>94343.990333333335</v>
      </c>
    </row>
    <row r="8" spans="1:15" ht="24" x14ac:dyDescent="0.25">
      <c r="A8" s="6">
        <v>2</v>
      </c>
      <c r="B8" s="6" t="s">
        <v>17</v>
      </c>
      <c r="C8" s="6" t="s">
        <v>20</v>
      </c>
      <c r="D8" s="6" t="s">
        <v>20</v>
      </c>
      <c r="E8" s="6" t="s">
        <v>19</v>
      </c>
      <c r="F8">
        <v>11</v>
      </c>
      <c r="G8">
        <v>13</v>
      </c>
      <c r="H8" s="7">
        <f t="shared" si="0"/>
        <v>94343.990333333335</v>
      </c>
      <c r="I8" s="7">
        <v>2700125</v>
      </c>
      <c r="J8" s="7">
        <v>2830319.71</v>
      </c>
      <c r="K8" s="8">
        <f t="shared" si="1"/>
        <v>31133516.809999999</v>
      </c>
      <c r="L8" s="9"/>
      <c r="M8" s="9"/>
      <c r="N8" s="43">
        <f t="shared" si="2"/>
        <v>13491190.617666667</v>
      </c>
    </row>
    <row r="9" spans="1:15" ht="24" x14ac:dyDescent="0.25">
      <c r="A9" s="6">
        <v>2</v>
      </c>
      <c r="B9" s="6" t="s">
        <v>17</v>
      </c>
      <c r="C9" s="6" t="s">
        <v>20</v>
      </c>
      <c r="D9" s="6" t="s">
        <v>20</v>
      </c>
      <c r="E9" s="6" t="s">
        <v>19</v>
      </c>
      <c r="F9">
        <v>1</v>
      </c>
      <c r="G9">
        <v>9</v>
      </c>
      <c r="H9" s="7">
        <f t="shared" si="0"/>
        <v>94343.990333333335</v>
      </c>
      <c r="I9" s="7">
        <v>2700125</v>
      </c>
      <c r="J9" s="7">
        <v>2830319.71</v>
      </c>
      <c r="K9" s="8">
        <f t="shared" si="1"/>
        <v>2830319.71</v>
      </c>
      <c r="L9" s="9"/>
      <c r="M9" s="9"/>
      <c r="N9" s="43">
        <f t="shared" si="2"/>
        <v>849095.91300000006</v>
      </c>
    </row>
    <row r="10" spans="1:15" ht="24" x14ac:dyDescent="0.25">
      <c r="A10" s="6">
        <v>3</v>
      </c>
      <c r="B10" s="6" t="s">
        <v>17</v>
      </c>
      <c r="C10" s="6" t="s">
        <v>21</v>
      </c>
      <c r="D10" s="6" t="s">
        <v>21</v>
      </c>
      <c r="E10" s="6" t="s">
        <v>19</v>
      </c>
      <c r="F10">
        <v>1</v>
      </c>
      <c r="G10">
        <v>13</v>
      </c>
      <c r="H10" s="7">
        <f t="shared" si="0"/>
        <v>94343.990333333335</v>
      </c>
      <c r="I10" s="7">
        <v>2700125</v>
      </c>
      <c r="J10" s="7">
        <v>2830319.71</v>
      </c>
      <c r="K10" s="8">
        <f t="shared" si="1"/>
        <v>2830319.71</v>
      </c>
      <c r="L10" s="9"/>
      <c r="M10" s="9"/>
      <c r="N10" s="43">
        <f t="shared" si="2"/>
        <v>1226471.8743333335</v>
      </c>
    </row>
    <row r="11" spans="1:15" ht="24" x14ac:dyDescent="0.25">
      <c r="A11" s="6">
        <v>3</v>
      </c>
      <c r="B11" s="6" t="s">
        <v>17</v>
      </c>
      <c r="C11" s="6" t="s">
        <v>21</v>
      </c>
      <c r="D11" s="6" t="s">
        <v>21</v>
      </c>
      <c r="E11" s="6" t="s">
        <v>19</v>
      </c>
      <c r="F11">
        <v>1</v>
      </c>
      <c r="G11">
        <v>4</v>
      </c>
      <c r="H11" s="7">
        <f t="shared" si="0"/>
        <v>94343.990333333335</v>
      </c>
      <c r="I11" s="7">
        <v>2700125</v>
      </c>
      <c r="J11" s="7">
        <v>2830319.71</v>
      </c>
      <c r="K11" s="8">
        <f t="shared" si="1"/>
        <v>2830319.71</v>
      </c>
      <c r="L11" s="9"/>
      <c r="M11" s="9"/>
      <c r="N11" s="43">
        <f t="shared" si="2"/>
        <v>377375.96133333334</v>
      </c>
    </row>
    <row r="12" spans="1:15" ht="24" x14ac:dyDescent="0.25">
      <c r="A12" s="6">
        <v>4</v>
      </c>
      <c r="B12" s="6" t="s">
        <v>17</v>
      </c>
      <c r="C12" s="6" t="s">
        <v>22</v>
      </c>
      <c r="D12" s="6" t="s">
        <v>22</v>
      </c>
      <c r="E12" s="6" t="s">
        <v>19</v>
      </c>
      <c r="F12">
        <v>1</v>
      </c>
      <c r="G12">
        <v>13</v>
      </c>
      <c r="H12" s="7">
        <f t="shared" si="0"/>
        <v>94343.990333333335</v>
      </c>
      <c r="I12" s="7">
        <v>2700125</v>
      </c>
      <c r="J12" s="7">
        <v>2830319.71</v>
      </c>
      <c r="K12" s="8">
        <f t="shared" si="1"/>
        <v>2830319.71</v>
      </c>
      <c r="L12" s="9"/>
      <c r="M12" s="9"/>
      <c r="N12" s="43">
        <f t="shared" si="2"/>
        <v>1226471.8743333335</v>
      </c>
      <c r="O12" s="86">
        <f>SUM(N3:N12)</f>
        <v>57172458.142000012</v>
      </c>
    </row>
    <row r="13" spans="1:15" ht="36" x14ac:dyDescent="0.25">
      <c r="A13" s="6">
        <v>5</v>
      </c>
      <c r="B13" s="6" t="s">
        <v>23</v>
      </c>
      <c r="C13" s="6" t="s">
        <v>24</v>
      </c>
      <c r="D13" s="6" t="s">
        <v>23</v>
      </c>
      <c r="E13" s="6"/>
      <c r="H13" s="7">
        <f>INSUMOS!J96</f>
        <v>9666482.1999999974</v>
      </c>
      <c r="I13" s="7">
        <v>9666482.1999999974</v>
      </c>
      <c r="J13" s="7">
        <v>9666482.1999999974</v>
      </c>
      <c r="K13" s="8">
        <v>9666482.1999999974</v>
      </c>
      <c r="L13" s="9"/>
      <c r="M13" s="9"/>
      <c r="N13" s="43">
        <v>9666482.1999999974</v>
      </c>
    </row>
    <row r="14" spans="1:15" ht="36" x14ac:dyDescent="0.25">
      <c r="A14" s="6">
        <v>6</v>
      </c>
      <c r="B14" s="6" t="s">
        <v>23</v>
      </c>
      <c r="C14" s="6" t="s">
        <v>25</v>
      </c>
      <c r="D14" s="6" t="s">
        <v>23</v>
      </c>
      <c r="E14" s="6"/>
      <c r="H14" s="7">
        <f>MAQUINARIA!$P$73</f>
        <v>3645127.8871085327</v>
      </c>
      <c r="I14" s="7">
        <v>3645127.8871085327</v>
      </c>
      <c r="J14" s="7">
        <v>3645127.8871085327</v>
      </c>
      <c r="K14" s="8">
        <v>3645127.8871085327</v>
      </c>
      <c r="L14" s="9"/>
      <c r="M14" s="9"/>
      <c r="N14" s="43">
        <f>K14</f>
        <v>3645127.8871085327</v>
      </c>
      <c r="O14" s="86">
        <f>SUM(N13:N14)</f>
        <v>13311610.08710853</v>
      </c>
    </row>
    <row r="15" spans="1:15" x14ac:dyDescent="0.25">
      <c r="L15" s="104" t="s">
        <v>14</v>
      </c>
      <c r="M15" s="105"/>
      <c r="N15" s="12">
        <f>L5</f>
        <v>0</v>
      </c>
    </row>
    <row r="16" spans="1:15" x14ac:dyDescent="0.25">
      <c r="L16" s="104" t="s">
        <v>15</v>
      </c>
      <c r="M16" s="105"/>
      <c r="N16" s="12">
        <v>0</v>
      </c>
    </row>
    <row r="17" spans="12:15" x14ac:dyDescent="0.25">
      <c r="L17" s="13" t="s">
        <v>27</v>
      </c>
      <c r="M17" s="13"/>
      <c r="N17" s="14">
        <f>SUM(N3:N16)</f>
        <v>70484068.229108542</v>
      </c>
    </row>
    <row r="18" spans="12:15" x14ac:dyDescent="0.25">
      <c r="L18" s="13" t="s">
        <v>28</v>
      </c>
      <c r="M18" s="18">
        <v>0.1</v>
      </c>
      <c r="N18" s="14">
        <f>+N17*M18</f>
        <v>7048406.8229108546</v>
      </c>
    </row>
    <row r="19" spans="12:15" x14ac:dyDescent="0.25">
      <c r="L19" s="13" t="s">
        <v>29</v>
      </c>
      <c r="M19" s="13"/>
      <c r="N19" s="14">
        <f>+(N17*10%)*19%</f>
        <v>1339197.2963530624</v>
      </c>
    </row>
    <row r="20" spans="12:15" x14ac:dyDescent="0.25">
      <c r="L20" s="13" t="s">
        <v>30</v>
      </c>
      <c r="M20" s="13"/>
      <c r="N20" s="14">
        <f>+N17+N18+N19</f>
        <v>78871672.348372459</v>
      </c>
    </row>
    <row r="22" spans="12:15" x14ac:dyDescent="0.25">
      <c r="N22" s="84"/>
      <c r="O22" s="84"/>
    </row>
    <row r="23" spans="12:15" x14ac:dyDescent="0.25">
      <c r="N23" s="84"/>
      <c r="O23" s="84"/>
    </row>
    <row r="24" spans="12:15" x14ac:dyDescent="0.25">
      <c r="N24" s="84"/>
    </row>
    <row r="25" spans="12:15" x14ac:dyDescent="0.25">
      <c r="N25" s="84"/>
    </row>
  </sheetData>
  <mergeCells count="4">
    <mergeCell ref="L16:M16"/>
    <mergeCell ref="A1:G1"/>
    <mergeCell ref="H1:N1"/>
    <mergeCell ref="L15:M15"/>
  </mergeCells>
  <conditionalFormatting sqref="M16">
    <cfRule type="expression" dxfId="224" priority="9">
      <formula>ISERROR($P16)</formula>
    </cfRule>
  </conditionalFormatting>
  <conditionalFormatting sqref="M18">
    <cfRule type="expression" dxfId="223" priority="3">
      <formula>ISERROR($P18)</formula>
    </cfRule>
  </conditionalFormatting>
  <conditionalFormatting sqref="N15">
    <cfRule type="expression" dxfId="222" priority="6">
      <formula>ISERROR($J13)</formula>
    </cfRule>
  </conditionalFormatting>
  <conditionalFormatting sqref="N15:N16">
    <cfRule type="expression" dxfId="221" priority="8">
      <formula>ISERROR($G16)</formula>
    </cfRule>
  </conditionalFormatting>
  <conditionalFormatting sqref="N15:N20">
    <cfRule type="expression" dxfId="220" priority="4">
      <formula>ISERROR($Q15)</formula>
    </cfRule>
  </conditionalFormatting>
  <conditionalFormatting sqref="N16:N19">
    <cfRule type="expression" dxfId="219" priority="5">
      <formula>ISERROR($G16)</formula>
    </cfRule>
  </conditionalFormatting>
  <conditionalFormatting sqref="N17">
    <cfRule type="expression" dxfId="218" priority="1">
      <formula>ISERROR($J15)</formula>
    </cfRule>
  </conditionalFormatting>
  <conditionalFormatting sqref="N18">
    <cfRule type="expression" dxfId="217" priority="7">
      <formula>ISERROR($J19)</formula>
    </cfRule>
  </conditionalFormatting>
  <conditionalFormatting sqref="N20">
    <cfRule type="expression" dxfId="216" priority="2">
      <formula>ISERROR($J21)</formula>
    </cfRule>
  </conditionalFormatting>
  <dataValidations disablePrompts="1" count="1">
    <dataValidation type="decimal" allowBlank="1" showInputMessage="1" showErrorMessage="1" errorTitle="Error" error="Mayor o igual a 1 y Menor al Ofertado" promptTitle="Porcentaje de AIU" prompt="Mayor o igual a 1 y Menor al Ofertado" sqref="M18" xr:uid="{00000000-0002-0000-0600-000000000000}"/>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17"/>
  <sheetViews>
    <sheetView topLeftCell="E1" workbookViewId="0">
      <selection activeCell="F3" sqref="F3:F9"/>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3.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10</v>
      </c>
      <c r="G3">
        <v>13</v>
      </c>
      <c r="H3" s="7">
        <f>J3/30</f>
        <v>94343.990333333335</v>
      </c>
      <c r="I3" s="7">
        <v>2700125</v>
      </c>
      <c r="J3" s="7">
        <v>2830319.71</v>
      </c>
      <c r="K3" s="8">
        <f>+J3*F3</f>
        <v>28303197.100000001</v>
      </c>
      <c r="L3" s="9"/>
      <c r="M3" s="9"/>
      <c r="N3" s="43">
        <f>H3*F3*G3</f>
        <v>12264718.743333332</v>
      </c>
    </row>
    <row r="4" spans="1:15" ht="24" x14ac:dyDescent="0.25">
      <c r="A4" s="6">
        <v>1</v>
      </c>
      <c r="B4" s="6" t="s">
        <v>17</v>
      </c>
      <c r="C4" s="6" t="s">
        <v>18</v>
      </c>
      <c r="D4" s="6" t="s">
        <v>18</v>
      </c>
      <c r="E4" s="6" t="s">
        <v>19</v>
      </c>
      <c r="F4">
        <v>1</v>
      </c>
      <c r="G4">
        <v>10</v>
      </c>
      <c r="H4" s="7">
        <f t="shared" ref="H4:H9" si="0">J4/30</f>
        <v>94343.990333333335</v>
      </c>
      <c r="I4" s="7">
        <v>2700125</v>
      </c>
      <c r="J4" s="7">
        <v>2830319.71</v>
      </c>
      <c r="K4" s="8">
        <f t="shared" ref="K4:K9" si="1">+J4*F4</f>
        <v>2830319.71</v>
      </c>
      <c r="L4" s="9"/>
      <c r="M4" s="9"/>
      <c r="N4" s="43">
        <f t="shared" ref="N4:N9" si="2">H4*F4*G4</f>
        <v>943439.90333333332</v>
      </c>
    </row>
    <row r="5" spans="1:15" ht="24" x14ac:dyDescent="0.25">
      <c r="A5" s="6">
        <v>1</v>
      </c>
      <c r="B5" s="6" t="s">
        <v>17</v>
      </c>
      <c r="C5" s="6" t="s">
        <v>18</v>
      </c>
      <c r="D5" s="6" t="s">
        <v>18</v>
      </c>
      <c r="E5" s="6" t="s">
        <v>19</v>
      </c>
      <c r="F5">
        <v>1</v>
      </c>
      <c r="G5">
        <v>9</v>
      </c>
      <c r="H5" s="7">
        <f t="shared" si="0"/>
        <v>94343.990333333335</v>
      </c>
      <c r="I5" s="7">
        <v>2700125</v>
      </c>
      <c r="J5" s="7">
        <v>2830319.71</v>
      </c>
      <c r="K5" s="8">
        <f t="shared" si="1"/>
        <v>2830319.71</v>
      </c>
      <c r="L5" s="9"/>
      <c r="M5" s="9"/>
      <c r="N5" s="43">
        <f t="shared" si="2"/>
        <v>849095.91300000006</v>
      </c>
    </row>
    <row r="6" spans="1:15" ht="24" x14ac:dyDescent="0.25">
      <c r="A6" s="6">
        <v>1</v>
      </c>
      <c r="B6" s="6" t="s">
        <v>17</v>
      </c>
      <c r="C6" s="6" t="s">
        <v>18</v>
      </c>
      <c r="D6" s="6" t="s">
        <v>18</v>
      </c>
      <c r="E6" s="6" t="s">
        <v>19</v>
      </c>
      <c r="F6">
        <v>1</v>
      </c>
      <c r="G6">
        <v>8</v>
      </c>
      <c r="H6" s="7">
        <f t="shared" si="0"/>
        <v>94343.990333333335</v>
      </c>
      <c r="I6" s="7">
        <v>2700125</v>
      </c>
      <c r="J6" s="7">
        <v>2830319.71</v>
      </c>
      <c r="K6" s="8">
        <f t="shared" si="1"/>
        <v>2830319.71</v>
      </c>
      <c r="L6" s="9"/>
      <c r="M6" s="9"/>
      <c r="N6" s="43">
        <f t="shared" si="2"/>
        <v>754751.92266666668</v>
      </c>
    </row>
    <row r="7" spans="1:15" ht="24" x14ac:dyDescent="0.25">
      <c r="A7" s="6">
        <v>2</v>
      </c>
      <c r="B7" s="6" t="s">
        <v>17</v>
      </c>
      <c r="C7" s="6" t="s">
        <v>20</v>
      </c>
      <c r="D7" s="6" t="s">
        <v>20</v>
      </c>
      <c r="E7" s="6" t="s">
        <v>19</v>
      </c>
      <c r="F7">
        <v>2</v>
      </c>
      <c r="G7">
        <v>13</v>
      </c>
      <c r="H7" s="7">
        <f t="shared" si="0"/>
        <v>94343.990333333335</v>
      </c>
      <c r="I7" s="7">
        <v>2700125</v>
      </c>
      <c r="J7" s="7">
        <v>2830319.71</v>
      </c>
      <c r="K7" s="8">
        <f t="shared" si="1"/>
        <v>5660639.4199999999</v>
      </c>
      <c r="L7" s="9"/>
      <c r="M7" s="9"/>
      <c r="N7" s="43">
        <f t="shared" si="2"/>
        <v>2452943.7486666669</v>
      </c>
    </row>
    <row r="8" spans="1:15" ht="24" x14ac:dyDescent="0.25">
      <c r="A8" s="6">
        <v>2</v>
      </c>
      <c r="B8" s="6" t="s">
        <v>17</v>
      </c>
      <c r="C8" s="6" t="s">
        <v>20</v>
      </c>
      <c r="D8" s="6" t="s">
        <v>20</v>
      </c>
      <c r="E8" s="6" t="s">
        <v>19</v>
      </c>
      <c r="F8">
        <v>1</v>
      </c>
      <c r="G8">
        <v>9</v>
      </c>
      <c r="H8" s="7">
        <f t="shared" si="0"/>
        <v>94343.990333333335</v>
      </c>
      <c r="I8" s="7">
        <v>2700125</v>
      </c>
      <c r="J8" s="7">
        <v>2830319.71</v>
      </c>
      <c r="K8" s="8">
        <f t="shared" si="1"/>
        <v>2830319.71</v>
      </c>
      <c r="L8" s="9"/>
      <c r="M8" s="9"/>
      <c r="N8" s="43">
        <f t="shared" si="2"/>
        <v>849095.91300000006</v>
      </c>
    </row>
    <row r="9" spans="1:15" ht="24" x14ac:dyDescent="0.25">
      <c r="A9" s="6">
        <v>4</v>
      </c>
      <c r="B9" s="6" t="s">
        <v>17</v>
      </c>
      <c r="C9" s="6" t="s">
        <v>22</v>
      </c>
      <c r="D9" s="6" t="s">
        <v>22</v>
      </c>
      <c r="E9" s="6" t="s">
        <v>19</v>
      </c>
      <c r="F9">
        <v>1</v>
      </c>
      <c r="G9">
        <v>7</v>
      </c>
      <c r="H9" s="7">
        <f t="shared" si="0"/>
        <v>94343.990333333335</v>
      </c>
      <c r="I9" s="7">
        <v>2700125</v>
      </c>
      <c r="J9" s="7">
        <v>2830319.71</v>
      </c>
      <c r="K9" s="8">
        <f t="shared" si="1"/>
        <v>2830319.71</v>
      </c>
      <c r="L9" s="9"/>
      <c r="M9" s="9"/>
      <c r="N9" s="43">
        <f t="shared" si="2"/>
        <v>660407.9323333333</v>
      </c>
      <c r="O9" s="86">
        <f>SUM(N3:N9)</f>
        <v>18774454.076333329</v>
      </c>
    </row>
    <row r="10" spans="1:15" ht="36" x14ac:dyDescent="0.25">
      <c r="A10" s="6">
        <v>5</v>
      </c>
      <c r="B10" s="6" t="s">
        <v>23</v>
      </c>
      <c r="C10" s="6" t="s">
        <v>24</v>
      </c>
      <c r="D10" s="6" t="s">
        <v>23</v>
      </c>
      <c r="E10" s="6"/>
      <c r="H10" s="7">
        <f>INSUMOS!$L$96</f>
        <v>3541937.0799999996</v>
      </c>
      <c r="I10" s="7">
        <v>3541937.0799999996</v>
      </c>
      <c r="J10" s="7">
        <v>3541937.0799999996</v>
      </c>
      <c r="K10" s="8">
        <v>3541937.0799999996</v>
      </c>
      <c r="L10" s="9"/>
      <c r="M10" s="9"/>
      <c r="N10" s="43">
        <v>3541937.0799999996</v>
      </c>
    </row>
    <row r="11" spans="1:15" ht="36" x14ac:dyDescent="0.25">
      <c r="A11" s="6">
        <v>6</v>
      </c>
      <c r="B11" s="6" t="s">
        <v>23</v>
      </c>
      <c r="C11" s="6" t="s">
        <v>25</v>
      </c>
      <c r="D11" s="6" t="s">
        <v>23</v>
      </c>
      <c r="E11" s="6"/>
      <c r="H11" s="7">
        <f>MAQUINARIA!$R$73</f>
        <v>186080.71301843814</v>
      </c>
      <c r="I11" s="7">
        <v>186080.71301843814</v>
      </c>
      <c r="J11" s="7">
        <v>186080.71301843814</v>
      </c>
      <c r="K11" s="8">
        <v>186080.71301843814</v>
      </c>
      <c r="L11" s="9"/>
      <c r="M11" s="9"/>
      <c r="N11" s="43">
        <f>K11</f>
        <v>186080.71301843814</v>
      </c>
      <c r="O11" s="86">
        <f>SUM(N10:N11)</f>
        <v>3728017.7930184379</v>
      </c>
    </row>
    <row r="12" spans="1:15" x14ac:dyDescent="0.25">
      <c r="L12" s="104" t="s">
        <v>14</v>
      </c>
      <c r="M12" s="105"/>
      <c r="N12" s="12">
        <f>L5</f>
        <v>0</v>
      </c>
    </row>
    <row r="13" spans="1:15" x14ac:dyDescent="0.25">
      <c r="L13" s="104" t="s">
        <v>15</v>
      </c>
      <c r="M13" s="105"/>
      <c r="N13" s="12">
        <v>0</v>
      </c>
    </row>
    <row r="14" spans="1:15" x14ac:dyDescent="0.25">
      <c r="L14" s="13" t="s">
        <v>27</v>
      </c>
      <c r="M14" s="13"/>
      <c r="N14" s="14">
        <f>SUM(N3:N13)</f>
        <v>22502471.869351767</v>
      </c>
    </row>
    <row r="15" spans="1:15" x14ac:dyDescent="0.25">
      <c r="L15" s="13" t="s">
        <v>28</v>
      </c>
      <c r="M15" s="18">
        <v>0.1</v>
      </c>
      <c r="N15" s="14">
        <f>+N14*M15</f>
        <v>2250247.1869351766</v>
      </c>
    </row>
    <row r="16" spans="1:15" x14ac:dyDescent="0.25">
      <c r="L16" s="13" t="s">
        <v>29</v>
      </c>
      <c r="M16" s="13"/>
      <c r="N16" s="14">
        <f>+(N14*10%)*19%</f>
        <v>427546.96551768354</v>
      </c>
    </row>
    <row r="17" spans="12:14" x14ac:dyDescent="0.25">
      <c r="L17" s="13" t="s">
        <v>30</v>
      </c>
      <c r="M17" s="13"/>
      <c r="N17" s="14">
        <f>+N14+N15+N16</f>
        <v>25180266.021804627</v>
      </c>
    </row>
  </sheetData>
  <mergeCells count="4">
    <mergeCell ref="A1:G1"/>
    <mergeCell ref="H1:N1"/>
    <mergeCell ref="L12:M12"/>
    <mergeCell ref="L13:M13"/>
  </mergeCells>
  <conditionalFormatting sqref="M13">
    <cfRule type="expression" dxfId="215" priority="9">
      <formula>ISERROR($P13)</formula>
    </cfRule>
  </conditionalFormatting>
  <conditionalFormatting sqref="M15">
    <cfRule type="expression" dxfId="214" priority="3">
      <formula>ISERROR($P15)</formula>
    </cfRule>
  </conditionalFormatting>
  <conditionalFormatting sqref="N12">
    <cfRule type="expression" dxfId="213" priority="6">
      <formula>ISERROR($J10)</formula>
    </cfRule>
  </conditionalFormatting>
  <conditionalFormatting sqref="N12:N13">
    <cfRule type="expression" dxfId="212" priority="8">
      <formula>ISERROR($G13)</formula>
    </cfRule>
  </conditionalFormatting>
  <conditionalFormatting sqref="N12:N17">
    <cfRule type="expression" dxfId="211" priority="4">
      <formula>ISERROR($Q12)</formula>
    </cfRule>
  </conditionalFormatting>
  <conditionalFormatting sqref="N13:N16">
    <cfRule type="expression" dxfId="210" priority="5">
      <formula>ISERROR($G13)</formula>
    </cfRule>
  </conditionalFormatting>
  <conditionalFormatting sqref="N14">
    <cfRule type="expression" dxfId="209" priority="1">
      <formula>ISERROR($J12)</formula>
    </cfRule>
  </conditionalFormatting>
  <conditionalFormatting sqref="N15">
    <cfRule type="expression" dxfId="208" priority="7">
      <formula>ISERROR($J16)</formula>
    </cfRule>
  </conditionalFormatting>
  <conditionalFormatting sqref="N17">
    <cfRule type="expression" dxfId="207" priority="2">
      <formula>ISERROR($J18)</formula>
    </cfRule>
  </conditionalFormatting>
  <dataValidations count="1">
    <dataValidation type="decimal" allowBlank="1" showInputMessage="1" showErrorMessage="1" errorTitle="Error" error="Mayor o igual a 1 y Menor al Ofertado" promptTitle="Porcentaje de AIU" prompt="Mayor o igual a 1 y Menor al Ofertado" sqref="M15" xr:uid="{00000000-0002-0000-0700-000000000000}"/>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14"/>
  <sheetViews>
    <sheetView topLeftCell="E1" workbookViewId="0">
      <selection activeCell="F3" sqref="F3:F6"/>
    </sheetView>
  </sheetViews>
  <sheetFormatPr baseColWidth="10" defaultColWidth="11.42578125" defaultRowHeight="15" x14ac:dyDescent="0.25"/>
  <cols>
    <col min="3" max="3" width="28.5703125" customWidth="1"/>
    <col min="4" max="4" width="31.140625" customWidth="1"/>
    <col min="5" max="5" width="14.42578125" customWidth="1"/>
    <col min="8" max="8" width="12.28515625" bestFit="1" customWidth="1"/>
    <col min="9" max="9" width="15.7109375" customWidth="1"/>
    <col min="10" max="10" width="15.140625" customWidth="1"/>
    <col min="11" max="11" width="17.7109375" customWidth="1"/>
    <col min="13" max="13" width="21.42578125" customWidth="1"/>
    <col min="14" max="14" width="36.42578125" customWidth="1"/>
    <col min="15" max="15" width="12.7109375" bestFit="1" customWidth="1"/>
  </cols>
  <sheetData>
    <row r="1" spans="1:15" x14ac:dyDescent="0.25">
      <c r="A1" s="101"/>
      <c r="B1" s="101"/>
      <c r="C1" s="101"/>
      <c r="D1" s="101"/>
      <c r="E1" s="101"/>
      <c r="F1" s="101"/>
      <c r="G1" s="102"/>
      <c r="H1" s="103"/>
      <c r="I1" s="101"/>
      <c r="J1" s="101"/>
      <c r="K1" s="101"/>
      <c r="L1" s="101"/>
      <c r="M1" s="101"/>
      <c r="N1" s="101"/>
    </row>
    <row r="2" spans="1:15" ht="72" x14ac:dyDescent="0.25">
      <c r="A2" s="5" t="s">
        <v>3</v>
      </c>
      <c r="B2" s="5" t="s">
        <v>4</v>
      </c>
      <c r="C2" s="5" t="s">
        <v>5</v>
      </c>
      <c r="D2" s="5" t="s">
        <v>6</v>
      </c>
      <c r="E2" s="5" t="s">
        <v>7</v>
      </c>
      <c r="F2" s="5" t="s">
        <v>8</v>
      </c>
      <c r="G2" s="5" t="s">
        <v>9</v>
      </c>
      <c r="H2" s="5" t="s">
        <v>10</v>
      </c>
      <c r="I2" s="5" t="s">
        <v>11</v>
      </c>
      <c r="J2" s="5" t="s">
        <v>12</v>
      </c>
      <c r="K2" s="5" t="s">
        <v>13</v>
      </c>
      <c r="L2" s="5" t="s">
        <v>14</v>
      </c>
      <c r="M2" s="5" t="s">
        <v>15</v>
      </c>
      <c r="N2" s="5" t="s">
        <v>16</v>
      </c>
    </row>
    <row r="3" spans="1:15" ht="24" x14ac:dyDescent="0.25">
      <c r="A3" s="6">
        <v>1</v>
      </c>
      <c r="B3" s="6" t="s">
        <v>17</v>
      </c>
      <c r="C3" s="6" t="s">
        <v>18</v>
      </c>
      <c r="D3" s="6" t="s">
        <v>18</v>
      </c>
      <c r="E3" s="6" t="s">
        <v>19</v>
      </c>
      <c r="F3">
        <v>1</v>
      </c>
      <c r="G3">
        <v>13</v>
      </c>
      <c r="H3" s="7">
        <f>J3/30</f>
        <v>94343.990333333335</v>
      </c>
      <c r="I3" s="7">
        <v>2700125</v>
      </c>
      <c r="J3" s="7">
        <v>2830319.71</v>
      </c>
      <c r="K3" s="8">
        <f>+J3*F3</f>
        <v>2830319.71</v>
      </c>
      <c r="L3" s="9"/>
      <c r="M3" s="9"/>
      <c r="N3" s="43">
        <f>H3*F3*G3</f>
        <v>1226471.8743333335</v>
      </c>
    </row>
    <row r="4" spans="1:15" ht="24" x14ac:dyDescent="0.25">
      <c r="A4" s="6">
        <v>1</v>
      </c>
      <c r="B4" s="6" t="s">
        <v>17</v>
      </c>
      <c r="C4" s="6" t="s">
        <v>18</v>
      </c>
      <c r="D4" s="6" t="s">
        <v>18</v>
      </c>
      <c r="E4" s="6" t="s">
        <v>19</v>
      </c>
      <c r="F4">
        <v>1</v>
      </c>
      <c r="G4">
        <v>10</v>
      </c>
      <c r="H4" s="7">
        <f t="shared" ref="H4:H6" si="0">J4/30</f>
        <v>94343.990333333335</v>
      </c>
      <c r="I4" s="7">
        <v>2700125</v>
      </c>
      <c r="J4" s="7">
        <v>2830319.71</v>
      </c>
      <c r="K4" s="8">
        <f t="shared" ref="K4:K6" si="1">+J4*F4</f>
        <v>2830319.71</v>
      </c>
      <c r="L4" s="9"/>
      <c r="M4" s="9"/>
      <c r="N4" s="43">
        <f t="shared" ref="N4:N6" si="2">H4*F4*G4</f>
        <v>943439.90333333332</v>
      </c>
    </row>
    <row r="5" spans="1:15" ht="24" x14ac:dyDescent="0.25">
      <c r="A5" s="6">
        <v>2</v>
      </c>
      <c r="B5" s="6" t="s">
        <v>17</v>
      </c>
      <c r="C5" s="6" t="s">
        <v>20</v>
      </c>
      <c r="D5" s="6" t="s">
        <v>20</v>
      </c>
      <c r="E5" s="6" t="s">
        <v>19</v>
      </c>
      <c r="F5">
        <v>2</v>
      </c>
      <c r="G5">
        <v>13</v>
      </c>
      <c r="H5" s="7">
        <f t="shared" si="0"/>
        <v>94343.990333333335</v>
      </c>
      <c r="I5" s="7">
        <v>2700125</v>
      </c>
      <c r="J5" s="7">
        <v>2830319.71</v>
      </c>
      <c r="K5" s="8">
        <f t="shared" si="1"/>
        <v>5660639.4199999999</v>
      </c>
      <c r="L5" s="9"/>
      <c r="M5" s="9"/>
      <c r="N5" s="43">
        <f t="shared" si="2"/>
        <v>2452943.7486666669</v>
      </c>
    </row>
    <row r="6" spans="1:15" ht="24" x14ac:dyDescent="0.25">
      <c r="A6" s="6">
        <v>4</v>
      </c>
      <c r="B6" s="6" t="s">
        <v>17</v>
      </c>
      <c r="C6" s="6" t="s">
        <v>22</v>
      </c>
      <c r="D6" s="6" t="s">
        <v>22</v>
      </c>
      <c r="E6" s="6" t="s">
        <v>19</v>
      </c>
      <c r="F6">
        <v>1</v>
      </c>
      <c r="G6">
        <v>13</v>
      </c>
      <c r="H6" s="7">
        <f t="shared" si="0"/>
        <v>94343.990333333335</v>
      </c>
      <c r="I6" s="7">
        <v>2700125</v>
      </c>
      <c r="J6" s="7">
        <v>2830319.71</v>
      </c>
      <c r="K6" s="8">
        <f t="shared" si="1"/>
        <v>2830319.71</v>
      </c>
      <c r="L6" s="9"/>
      <c r="M6" s="9"/>
      <c r="N6" s="43">
        <f t="shared" si="2"/>
        <v>1226471.8743333335</v>
      </c>
      <c r="O6" s="86">
        <f>SUM(N3:N6)</f>
        <v>5849327.4006666671</v>
      </c>
    </row>
    <row r="7" spans="1:15" ht="36" x14ac:dyDescent="0.25">
      <c r="A7" s="6">
        <v>5</v>
      </c>
      <c r="B7" s="6" t="s">
        <v>23</v>
      </c>
      <c r="C7" s="6" t="s">
        <v>24</v>
      </c>
      <c r="D7" s="6" t="s">
        <v>23</v>
      </c>
      <c r="E7" s="6"/>
      <c r="H7" s="7">
        <f>INSUMOS!$N$96</f>
        <v>1431483.1899999997</v>
      </c>
      <c r="I7" s="7">
        <v>1431483.1899999997</v>
      </c>
      <c r="J7" s="7">
        <v>1431483.1899999997</v>
      </c>
      <c r="K7" s="8">
        <v>1431483.1899999997</v>
      </c>
      <c r="L7" s="9"/>
      <c r="M7" s="9"/>
      <c r="N7" s="43">
        <f>K7</f>
        <v>1431483.1899999997</v>
      </c>
    </row>
    <row r="8" spans="1:15" ht="36" x14ac:dyDescent="0.25">
      <c r="A8" s="6">
        <v>6</v>
      </c>
      <c r="B8" s="6" t="s">
        <v>23</v>
      </c>
      <c r="C8" s="6" t="s">
        <v>25</v>
      </c>
      <c r="D8" s="6" t="s">
        <v>23</v>
      </c>
      <c r="E8" s="6"/>
      <c r="H8" s="7">
        <f>MAQUINARIA!$T73</f>
        <v>525315.51427663933</v>
      </c>
      <c r="I8" s="7">
        <v>525315.51427663933</v>
      </c>
      <c r="J8" s="7">
        <v>525315.51427663933</v>
      </c>
      <c r="K8" s="8">
        <v>525315.51427663933</v>
      </c>
      <c r="L8" s="9"/>
      <c r="M8" s="9"/>
      <c r="N8" s="43">
        <f>K8</f>
        <v>525315.51427663933</v>
      </c>
      <c r="O8" s="86">
        <f>SUM(N7:N8)</f>
        <v>1956798.704276639</v>
      </c>
    </row>
    <row r="9" spans="1:15" x14ac:dyDescent="0.25">
      <c r="L9" s="104" t="s">
        <v>14</v>
      </c>
      <c r="M9" s="105"/>
      <c r="N9" s="12">
        <f>L3</f>
        <v>0</v>
      </c>
    </row>
    <row r="10" spans="1:15" x14ac:dyDescent="0.25">
      <c r="L10" s="104" t="s">
        <v>15</v>
      </c>
      <c r="M10" s="105"/>
      <c r="N10" s="12">
        <v>0</v>
      </c>
    </row>
    <row r="11" spans="1:15" x14ac:dyDescent="0.25">
      <c r="L11" s="13" t="s">
        <v>27</v>
      </c>
      <c r="M11" s="13"/>
      <c r="N11" s="14">
        <f>SUM(N3:N10)</f>
        <v>7806126.1049433062</v>
      </c>
    </row>
    <row r="12" spans="1:15" x14ac:dyDescent="0.25">
      <c r="L12" s="13" t="s">
        <v>28</v>
      </c>
      <c r="M12" s="18">
        <v>0.1</v>
      </c>
      <c r="N12" s="14">
        <f>+N11*M12</f>
        <v>780612.61049433064</v>
      </c>
    </row>
    <row r="13" spans="1:15" x14ac:dyDescent="0.25">
      <c r="L13" s="13" t="s">
        <v>29</v>
      </c>
      <c r="M13" s="13"/>
      <c r="N13" s="14">
        <f>+(N11*10%)*19%</f>
        <v>148316.39599392284</v>
      </c>
    </row>
    <row r="14" spans="1:15" x14ac:dyDescent="0.25">
      <c r="L14" s="13" t="s">
        <v>30</v>
      </c>
      <c r="M14" s="13"/>
      <c r="N14" s="14">
        <f>+N11+N12+N13</f>
        <v>8735055.1114315614</v>
      </c>
    </row>
  </sheetData>
  <mergeCells count="4">
    <mergeCell ref="A1:G1"/>
    <mergeCell ref="H1:N1"/>
    <mergeCell ref="L9:M9"/>
    <mergeCell ref="L10:M10"/>
  </mergeCells>
  <conditionalFormatting sqref="M10">
    <cfRule type="expression" dxfId="206" priority="9">
      <formula>ISERROR($P10)</formula>
    </cfRule>
  </conditionalFormatting>
  <conditionalFormatting sqref="M12">
    <cfRule type="expression" dxfId="205" priority="3">
      <formula>ISERROR($P12)</formula>
    </cfRule>
  </conditionalFormatting>
  <conditionalFormatting sqref="N9">
    <cfRule type="expression" dxfId="204" priority="6">
      <formula>ISERROR($J7)</formula>
    </cfRule>
  </conditionalFormatting>
  <conditionalFormatting sqref="N9:N10">
    <cfRule type="expression" dxfId="203" priority="8">
      <formula>ISERROR($G10)</formula>
    </cfRule>
  </conditionalFormatting>
  <conditionalFormatting sqref="N9:N14">
    <cfRule type="expression" dxfId="202" priority="4">
      <formula>ISERROR($Q9)</formula>
    </cfRule>
  </conditionalFormatting>
  <conditionalFormatting sqref="N10:N13">
    <cfRule type="expression" dxfId="201" priority="5">
      <formula>ISERROR($G10)</formula>
    </cfRule>
  </conditionalFormatting>
  <conditionalFormatting sqref="N11">
    <cfRule type="expression" dxfId="200" priority="1">
      <formula>ISERROR($J9)</formula>
    </cfRule>
  </conditionalFormatting>
  <conditionalFormatting sqref="N12">
    <cfRule type="expression" dxfId="199" priority="7">
      <formula>ISERROR($J13)</formula>
    </cfRule>
  </conditionalFormatting>
  <conditionalFormatting sqref="N14">
    <cfRule type="expression" dxfId="198" priority="2">
      <formula>ISERROR($J15)</formula>
    </cfRule>
  </conditionalFormatting>
  <dataValidations disablePrompts="1" count="1">
    <dataValidation type="decimal" allowBlank="1" showInputMessage="1" showErrorMessage="1" errorTitle="Error" error="Mayor o igual a 1 y Menor al Ofertado" promptTitle="Porcentaje de AIU" prompt="Mayor o igual a 1 y Menor al Ofertado" sqref="M12" xr:uid="{00000000-0002-0000-0800-000000000000}"/>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31</vt:i4>
      </vt:variant>
    </vt:vector>
  </HeadingPairs>
  <TitlesOfParts>
    <vt:vector size="31" baseType="lpstr">
      <vt:lpstr>PRE FACTURA OCTUBRE</vt:lpstr>
      <vt:lpstr>INSUMOS</vt:lpstr>
      <vt:lpstr>TD INS</vt:lpstr>
      <vt:lpstr>DEFINITIVO</vt:lpstr>
      <vt:lpstr>MAQUINARIA</vt:lpstr>
      <vt:lpstr>TD MAQ</vt:lpstr>
      <vt:lpstr>SEDE 1</vt:lpstr>
      <vt:lpstr>SEDE 2</vt:lpstr>
      <vt:lpstr>SEDE 3</vt:lpstr>
      <vt:lpstr>SEDE 4</vt:lpstr>
      <vt:lpstr>SEDE 5</vt:lpstr>
      <vt:lpstr>SEDE 6</vt:lpstr>
      <vt:lpstr>SEDE 7</vt:lpstr>
      <vt:lpstr>SEDE 8</vt:lpstr>
      <vt:lpstr>SEDE 9</vt:lpstr>
      <vt:lpstr>SEDE 10</vt:lpstr>
      <vt:lpstr>SEDE 11</vt:lpstr>
      <vt:lpstr>SEDE 12</vt:lpstr>
      <vt:lpstr>SEDE 13</vt:lpstr>
      <vt:lpstr>SEDE 14</vt:lpstr>
      <vt:lpstr>SEDE 15</vt:lpstr>
      <vt:lpstr>SEDE 16</vt:lpstr>
      <vt:lpstr>SEDE 17</vt:lpstr>
      <vt:lpstr>SEDE 18</vt:lpstr>
      <vt:lpstr>SEDE 19</vt:lpstr>
      <vt:lpstr>SEDE 20</vt:lpstr>
      <vt:lpstr>SEDE 21</vt:lpstr>
      <vt:lpstr>SEDE 22</vt:lpstr>
      <vt:lpstr>SEDE 23</vt:lpstr>
      <vt:lpstr>SEDE 24</vt:lpstr>
      <vt:lpstr>SEDE 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INGRITH NATALI GARZON MORENO</dc:creator>
  <cp:keywords/>
  <dc:description/>
  <cp:lastModifiedBy>Edgar Edidier Avila Benavides</cp:lastModifiedBy>
  <cp:revision/>
  <dcterms:created xsi:type="dcterms:W3CDTF">2025-05-27T16:55:43Z</dcterms:created>
  <dcterms:modified xsi:type="dcterms:W3CDTF">2026-02-06T21:35:14Z</dcterms:modified>
  <cp:category/>
  <cp:contentStatus/>
</cp:coreProperties>
</file>